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crisp/Desktop/Book Figures for Website/"/>
    </mc:Choice>
  </mc:AlternateContent>
  <xr:revisionPtr revIDLastSave="0" documentId="13_ncr:1_{1E02E57E-6108-D84F-A783-E14A847C9D6A}" xr6:coauthVersionLast="46" xr6:coauthVersionMax="46" xr10:uidLastSave="{00000000-0000-0000-0000-000000000000}"/>
  <bookViews>
    <workbookView xWindow="0" yWindow="460" windowWidth="28800" windowHeight="16440" tabRatio="500" xr2:uid="{00000000-000D-0000-FFFF-FFFF00000000}"/>
  </bookViews>
  <sheets>
    <sheet name="Monthly Financial Summary" sheetId="1" r:id="rId1"/>
    <sheet name="C|P|A Graph" sheetId="2" r:id="rId2"/>
    <sheet name="2 year average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3" l="1"/>
  <c r="J67" i="3"/>
  <c r="H67" i="3"/>
  <c r="E67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/>
  <c r="D17" i="2"/>
  <c r="D15" i="2"/>
  <c r="D14" i="2"/>
  <c r="D13" i="2"/>
  <c r="D12" i="2"/>
  <c r="D11" i="2"/>
  <c r="D10" i="2"/>
  <c r="D9" i="2"/>
  <c r="D8" i="2"/>
  <c r="D7" i="2"/>
  <c r="D6" i="2"/>
  <c r="G52" i="3"/>
  <c r="G59" i="3"/>
  <c r="I52" i="3"/>
  <c r="I59" i="3"/>
  <c r="G53" i="3"/>
  <c r="G61" i="3"/>
  <c r="I56" i="3"/>
  <c r="I60" i="3"/>
  <c r="G55" i="3"/>
  <c r="I53" i="3"/>
  <c r="I57" i="3"/>
  <c r="I61" i="3"/>
  <c r="G57" i="3"/>
  <c r="I54" i="3"/>
  <c r="I58" i="3"/>
  <c r="I55" i="3"/>
  <c r="I65" i="3"/>
  <c r="I63" i="3"/>
  <c r="G65" i="3"/>
  <c r="G63" i="3"/>
</calcChain>
</file>

<file path=xl/sharedStrings.xml><?xml version="1.0" encoding="utf-8"?>
<sst xmlns="http://schemas.openxmlformats.org/spreadsheetml/2006/main" count="124" uniqueCount="47">
  <si>
    <t>Monthly Financial Summary</t>
  </si>
  <si>
    <t>Total Practice</t>
  </si>
  <si>
    <t>Collectable
Adjustments</t>
  </si>
  <si>
    <t xml:space="preserve">Non-Collectable
  Adjustments   </t>
  </si>
  <si>
    <t>Month</t>
  </si>
  <si>
    <t>Beginning A/R</t>
  </si>
  <si>
    <t>Charges</t>
  </si>
  <si>
    <t xml:space="preserve">Payments </t>
  </si>
  <si>
    <t>Ending A/R</t>
  </si>
  <si>
    <t>January, 2018</t>
  </si>
  <si>
    <t>February, 2018</t>
  </si>
  <si>
    <t>March, 2018</t>
  </si>
  <si>
    <t>April, 2018</t>
  </si>
  <si>
    <t>May, 2018</t>
  </si>
  <si>
    <t>June, 2018</t>
  </si>
  <si>
    <t>July, 2018</t>
  </si>
  <si>
    <t>August, 2018</t>
  </si>
  <si>
    <t>September, 2018</t>
  </si>
  <si>
    <t>October, 2018</t>
  </si>
  <si>
    <t>November, 2018</t>
  </si>
  <si>
    <t>December, 2018</t>
  </si>
  <si>
    <t>Totals</t>
  </si>
  <si>
    <t>January, 2019</t>
  </si>
  <si>
    <t>February, 2019</t>
  </si>
  <si>
    <t>March, 2019</t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</si>
  <si>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</si>
  <si>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</si>
  <si>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</si>
  <si>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</si>
  <si>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</si>
  <si>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</si>
  <si>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</si>
  <si>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</si>
  <si>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</si>
  <si>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January, 2020</t>
  </si>
  <si>
    <t>February, 2020</t>
  </si>
  <si>
    <t>March, 2020</t>
  </si>
  <si>
    <t>April, 2020</t>
  </si>
  <si>
    <t>May, 2020</t>
  </si>
  <si>
    <t xml:space="preserve"> </t>
  </si>
  <si>
    <t>Adjustments</t>
  </si>
  <si>
    <t>June, 2020</t>
  </si>
  <si>
    <t>July, 2020</t>
  </si>
  <si>
    <t>2 year average</t>
  </si>
  <si>
    <t>2020 Totals</t>
  </si>
  <si>
    <t>ACME Clinic Monthly Financial Summary</t>
  </si>
  <si>
    <t>Two Year Average Monthly Financial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</si>
</sst>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_);* \(#,##0.00\)"/>
    <numFmt numFmtId="165" formatCode="[$$-409]#,##0.00_);[$$-409]\(#,##0.00\)"/>
    <numFmt numFmtId="166" formatCode="0.0%"/>
  </numFmts>
  <fonts count="10" x14ac:knownFonts="1">
    <font>
      <sz val="10"/>
      <color indexed="8"/>
      <name val="ARIAL"/>
      <charset val="1"/>
    </font>
    <font>
      <b/>
      <sz val="14"/>
      <color indexed="8"/>
      <name val="Arial"/>
      <family val="2"/>
    </font>
    <font>
      <sz val="7"/>
      <color indexed="8"/>
      <name val="Arial"/>
      <family val="2"/>
    </font>
    <font>
      <b/>
      <u/>
      <sz val="7"/>
      <color indexed="8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sz val="10"/>
      <color indexed="8"/>
      <name val="Arial"/>
      <family val="2"/>
    </font>
    <font>
      <sz val="6.5"/>
      <color theme="9"/>
      <name val="Arial"/>
      <family val="2"/>
    </font>
    <font>
      <sz val="6.5"/>
      <color rgb="FFFF0000"/>
      <name val="Arial"/>
      <family val="2"/>
    </font>
    <font>
      <b/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9" fontId="6" fillId="0" borderId="0" applyFont="0" applyFill="0" applyBorder="0" applyAlignment="0" applyProtection="0">
      <alignment vertical="top"/>
    </xf>
  </cellStyleXfs>
  <cellXfs count="47">
    <xf numFmtId="0" fontId="0" fillId="0" borderId="0" xfId="0">
      <alignment vertical="top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0" fontId="4" fillId="0" borderId="0" xfId="0" applyFont="1">
      <alignment vertical="top"/>
    </xf>
    <xf numFmtId="44" fontId="4" fillId="0" borderId="0" xfId="0" applyNumberFormat="1" applyFont="1">
      <alignment vertical="top"/>
    </xf>
    <xf numFmtId="166" fontId="7" fillId="0" borderId="0" xfId="1" applyNumberFormat="1" applyFont="1">
      <alignment vertical="top"/>
    </xf>
    <xf numFmtId="0" fontId="7" fillId="0" borderId="0" xfId="0" applyFont="1">
      <alignment vertical="top"/>
    </xf>
    <xf numFmtId="166" fontId="8" fillId="0" borderId="0" xfId="1" applyNumberFormat="1" applyFont="1">
      <alignment vertical="top"/>
    </xf>
    <xf numFmtId="0" fontId="8" fillId="0" borderId="0" xfId="0" applyFont="1">
      <alignment vertical="top"/>
    </xf>
    <xf numFmtId="10" fontId="4" fillId="0" borderId="0" xfId="1" applyNumberFormat="1" applyFont="1">
      <alignment vertical="top"/>
    </xf>
    <xf numFmtId="10" fontId="8" fillId="0" borderId="0" xfId="1" applyNumberFormat="1" applyFont="1">
      <alignment vertical="top"/>
    </xf>
    <xf numFmtId="10" fontId="7" fillId="0" borderId="0" xfId="1" applyNumberFormat="1" applyFont="1">
      <alignment vertical="top"/>
    </xf>
    <xf numFmtId="39" fontId="4" fillId="2" borderId="0" xfId="0" applyNumberFormat="1" applyFont="1" applyFill="1" applyAlignment="1">
      <alignment horizontal="right" vertical="top"/>
    </xf>
    <xf numFmtId="39" fontId="4" fillId="3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left" vertical="top"/>
    </xf>
    <xf numFmtId="39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165" fontId="4" fillId="0" borderId="1" xfId="0" applyNumberFormat="1" applyFont="1" applyBorder="1" applyAlignment="1">
      <alignment horizontal="right" vertical="top"/>
    </xf>
    <xf numFmtId="0" fontId="0" fillId="0" borderId="2" xfId="0" applyBorder="1">
      <alignment vertical="top"/>
    </xf>
    <xf numFmtId="0" fontId="6" fillId="0" borderId="2" xfId="0" applyFont="1" applyBorder="1">
      <alignment vertical="top"/>
    </xf>
    <xf numFmtId="0" fontId="9" fillId="0" borderId="2" xfId="0" applyFont="1" applyBorder="1" applyAlignment="1">
      <alignment horizontal="center" vertical="top" wrapText="1" readingOrder="1"/>
    </xf>
    <xf numFmtId="39" fontId="4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 wrapText="1" readingOrder="1"/>
    </xf>
    <xf numFmtId="39" fontId="4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 readingOrder="1"/>
    </xf>
    <xf numFmtId="0" fontId="9" fillId="0" borderId="2" xfId="0" applyFont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3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 wrapText="1" readingOrder="1"/>
    </xf>
    <xf numFmtId="0" fontId="5" fillId="0" borderId="0" xfId="0" applyFont="1" applyAlignment="1">
      <alignment horizontal="left" vertical="top" wrapText="1" readingOrder="1"/>
    </xf>
    <xf numFmtId="165" fontId="4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Charges | Payments | Adjustments 2018 - YTD 2020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890215951729E-2"/>
          <c:y val="0.22353983005099332"/>
          <c:w val="0.8748484366716045"/>
          <c:h val="0.75770733370182142"/>
        </c:manualLayout>
      </c:layout>
      <c:lineChart>
        <c:grouping val="standard"/>
        <c:varyColors val="0"/>
        <c:ser>
          <c:idx val="0"/>
          <c:order val="0"/>
          <c:tx>
            <c:strRef>
              <c:f>'C|P|A Graph'!$C$5</c:f>
              <c:strCache>
                <c:ptCount val="1"/>
                <c:pt idx="0">
                  <c:v>Charges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'C|P|A Graph'!$A$6:$A$36</c:f>
              <c:strCache>
                <c:ptCount val="31"/>
                <c:pt idx="0">
                  <c:v>January, 2018</c:v>
                </c:pt>
                <c:pt idx="1">
                  <c:v>February, 2018</c:v>
                </c:pt>
                <c:pt idx="2">
                  <c:v>March, 2018</c:v>
                </c:pt>
                <c:pt idx="3">
                  <c:v>April, 2018</c:v>
                </c:pt>
                <c:pt idx="4">
                  <c:v>May, 2018</c:v>
                </c:pt>
                <c:pt idx="5">
                  <c:v>June, 2018</c:v>
                </c:pt>
                <c:pt idx="6">
                  <c:v>July, 2018</c:v>
                </c:pt>
                <c:pt idx="7">
                  <c:v>August, 2018</c:v>
                </c:pt>
                <c:pt idx="8">
                  <c:v>September, 2018</c:v>
                </c:pt>
                <c:pt idx="9">
                  <c:v>October, 2018</c:v>
                </c:pt>
                <c:pt idx="10">
                  <c:v>November, 2018</c:v>
                </c:pt>
                <c:pt idx="11">
                  <c:v>December, 2018</c:v>
                </c:pt>
                <c:pt idx="12">
                  <c:v>January, 2019</c:v>
                </c:pt>
                <c:pt idx="13">
                  <c:v>February, 2019</c:v>
                </c:pt>
                <c:pt idx="14">
                  <c:v>March, 2019</c:v>
                </c:pt>
                <c:pt idx="15">
                  <c:v>April, 2019</c:v>
                </c:pt>
                <c:pt idx="16">
                  <c:v>May, 2019</c:v>
                </c:pt>
                <c:pt idx="17">
                  <c:v>June, 2019</c:v>
                </c:pt>
                <c:pt idx="18">
                  <c:v>July, 2019</c:v>
                </c:pt>
                <c:pt idx="19">
                  <c:v>August, 2019</c:v>
                </c:pt>
                <c:pt idx="20">
                  <c:v>September, 2019</c:v>
                </c:pt>
                <c:pt idx="21">
                  <c:v>October, 2019</c:v>
                </c:pt>
                <c:pt idx="22">
                  <c:v>November, 2019</c:v>
                </c:pt>
                <c:pt idx="23">
                  <c:v>December, 2019</c:v>
                </c:pt>
                <c:pt idx="24">
                  <c:v>January, 2020</c:v>
                </c:pt>
                <c:pt idx="25">
                  <c:v>February, 2020</c:v>
                </c:pt>
                <c:pt idx="26">
                  <c:v>March, 2020</c:v>
                </c:pt>
                <c:pt idx="27">
                  <c:v>April, 2020</c:v>
                </c:pt>
                <c:pt idx="28">
                  <c:v>May, 2020</c:v>
                </c:pt>
                <c:pt idx="29">
                  <c:v>June, 2020</c:v>
                </c:pt>
                <c:pt idx="30">
                  <c:v>July, 2020</c:v>
                </c:pt>
              </c:strCache>
            </c:strRef>
          </c:cat>
          <c:val>
            <c:numRef>
              <c:f>'C|P|A Graph'!$C$6:$C$36</c:f>
              <c:numCache>
                <c:formatCode>#,##0.00_);\(#,##0.00\)</c:formatCode>
                <c:ptCount val="31"/>
                <c:pt idx="0">
                  <c:v>2038289.03</c:v>
                </c:pt>
                <c:pt idx="1">
                  <c:v>1815813.82</c:v>
                </c:pt>
                <c:pt idx="2">
                  <c:v>1883855.4000000001</c:v>
                </c:pt>
                <c:pt idx="3">
                  <c:v>1869622.48</c:v>
                </c:pt>
                <c:pt idx="4">
                  <c:v>2130539.86</c:v>
                </c:pt>
                <c:pt idx="5">
                  <c:v>2046522.5</c:v>
                </c:pt>
                <c:pt idx="6">
                  <c:v>1865389.55</c:v>
                </c:pt>
                <c:pt idx="7">
                  <c:v>2159011.86</c:v>
                </c:pt>
                <c:pt idx="8">
                  <c:v>1573159</c:v>
                </c:pt>
                <c:pt idx="9">
                  <c:v>1844410.1</c:v>
                </c:pt>
                <c:pt idx="10">
                  <c:v>1924166.45</c:v>
                </c:pt>
                <c:pt idx="11">
                  <c:v>1790594.08</c:v>
                </c:pt>
                <c:pt idx="12">
                  <c:v>2227355.04</c:v>
                </c:pt>
                <c:pt idx="13">
                  <c:v>1942561.47</c:v>
                </c:pt>
                <c:pt idx="14">
                  <c:v>2189958.79</c:v>
                </c:pt>
                <c:pt idx="15">
                  <c:v>2537495.4</c:v>
                </c:pt>
                <c:pt idx="16">
                  <c:v>2433394.61</c:v>
                </c:pt>
                <c:pt idx="17">
                  <c:v>2147051.23</c:v>
                </c:pt>
                <c:pt idx="18">
                  <c:v>2138543.87</c:v>
                </c:pt>
                <c:pt idx="19">
                  <c:v>2176474.69</c:v>
                </c:pt>
                <c:pt idx="20">
                  <c:v>2355257.38</c:v>
                </c:pt>
                <c:pt idx="21">
                  <c:v>2577701.92</c:v>
                </c:pt>
                <c:pt idx="22">
                  <c:v>2239879.31</c:v>
                </c:pt>
                <c:pt idx="23">
                  <c:v>2142383.25</c:v>
                </c:pt>
                <c:pt idx="24">
                  <c:v>2386913.9</c:v>
                </c:pt>
                <c:pt idx="25">
                  <c:v>2372437.59</c:v>
                </c:pt>
                <c:pt idx="26">
                  <c:v>1271563.6200000001</c:v>
                </c:pt>
                <c:pt idx="27">
                  <c:v>728545.99</c:v>
                </c:pt>
                <c:pt idx="28">
                  <c:v>1299971.74</c:v>
                </c:pt>
                <c:pt idx="29">
                  <c:v>1863295.5</c:v>
                </c:pt>
                <c:pt idx="30">
                  <c:v>1273411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B-4172-8B3F-C8498527CD03}"/>
            </c:ext>
          </c:extLst>
        </c:ser>
        <c:ser>
          <c:idx val="1"/>
          <c:order val="1"/>
          <c:tx>
            <c:strRef>
              <c:f>'C|P|A Graph'!$D$5</c:f>
              <c:strCache>
                <c:ptCount val="1"/>
                <c:pt idx="0">
                  <c:v>Payments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'C|P|A Graph'!$A$6:$A$36</c:f>
              <c:strCache>
                <c:ptCount val="31"/>
                <c:pt idx="0">
                  <c:v>January, 2018</c:v>
                </c:pt>
                <c:pt idx="1">
                  <c:v>February, 2018</c:v>
                </c:pt>
                <c:pt idx="2">
                  <c:v>March, 2018</c:v>
                </c:pt>
                <c:pt idx="3">
                  <c:v>April, 2018</c:v>
                </c:pt>
                <c:pt idx="4">
                  <c:v>May, 2018</c:v>
                </c:pt>
                <c:pt idx="5">
                  <c:v>June, 2018</c:v>
                </c:pt>
                <c:pt idx="6">
                  <c:v>July, 2018</c:v>
                </c:pt>
                <c:pt idx="7">
                  <c:v>August, 2018</c:v>
                </c:pt>
                <c:pt idx="8">
                  <c:v>September, 2018</c:v>
                </c:pt>
                <c:pt idx="9">
                  <c:v>October, 2018</c:v>
                </c:pt>
                <c:pt idx="10">
                  <c:v>November, 2018</c:v>
                </c:pt>
                <c:pt idx="11">
                  <c:v>December, 2018</c:v>
                </c:pt>
                <c:pt idx="12">
                  <c:v>January, 2019</c:v>
                </c:pt>
                <c:pt idx="13">
                  <c:v>February, 2019</c:v>
                </c:pt>
                <c:pt idx="14">
                  <c:v>March, 2019</c:v>
                </c:pt>
                <c:pt idx="15">
                  <c:v>April, 2019</c:v>
                </c:pt>
                <c:pt idx="16">
                  <c:v>May, 2019</c:v>
                </c:pt>
                <c:pt idx="17">
                  <c:v>June, 2019</c:v>
                </c:pt>
                <c:pt idx="18">
                  <c:v>July, 2019</c:v>
                </c:pt>
                <c:pt idx="19">
                  <c:v>August, 2019</c:v>
                </c:pt>
                <c:pt idx="20">
                  <c:v>September, 2019</c:v>
                </c:pt>
                <c:pt idx="21">
                  <c:v>October, 2019</c:v>
                </c:pt>
                <c:pt idx="22">
                  <c:v>November, 2019</c:v>
                </c:pt>
                <c:pt idx="23">
                  <c:v>December, 2019</c:v>
                </c:pt>
                <c:pt idx="24">
                  <c:v>January, 2020</c:v>
                </c:pt>
                <c:pt idx="25">
                  <c:v>February, 2020</c:v>
                </c:pt>
                <c:pt idx="26">
                  <c:v>March, 2020</c:v>
                </c:pt>
                <c:pt idx="27">
                  <c:v>April, 2020</c:v>
                </c:pt>
                <c:pt idx="28">
                  <c:v>May, 2020</c:v>
                </c:pt>
                <c:pt idx="29">
                  <c:v>June, 2020</c:v>
                </c:pt>
                <c:pt idx="30">
                  <c:v>July, 2020</c:v>
                </c:pt>
              </c:strCache>
            </c:strRef>
          </c:cat>
          <c:val>
            <c:numRef>
              <c:f>'C|P|A Graph'!$D$6:$D$36</c:f>
              <c:numCache>
                <c:formatCode>#,##0.00_);* \(#,##0.00\)</c:formatCode>
                <c:ptCount val="31"/>
                <c:pt idx="0">
                  <c:v>662758.85</c:v>
                </c:pt>
                <c:pt idx="1">
                  <c:v>480535.81</c:v>
                </c:pt>
                <c:pt idx="2">
                  <c:v>636430.16</c:v>
                </c:pt>
                <c:pt idx="3">
                  <c:v>717657.9</c:v>
                </c:pt>
                <c:pt idx="4">
                  <c:v>726108.58</c:v>
                </c:pt>
                <c:pt idx="5">
                  <c:v>667731.73</c:v>
                </c:pt>
                <c:pt idx="6">
                  <c:v>621812.81000000006</c:v>
                </c:pt>
                <c:pt idx="7">
                  <c:v>583520.62</c:v>
                </c:pt>
                <c:pt idx="8">
                  <c:v>570360.74</c:v>
                </c:pt>
                <c:pt idx="9">
                  <c:v>639003.01</c:v>
                </c:pt>
                <c:pt idx="10">
                  <c:v>563457</c:v>
                </c:pt>
                <c:pt idx="11">
                  <c:v>530107.24</c:v>
                </c:pt>
                <c:pt idx="12">
                  <c:v>606514.5</c:v>
                </c:pt>
                <c:pt idx="13">
                  <c:v>521321.36</c:v>
                </c:pt>
                <c:pt idx="14">
                  <c:v>742611.71</c:v>
                </c:pt>
                <c:pt idx="15">
                  <c:v>726272.61</c:v>
                </c:pt>
                <c:pt idx="16">
                  <c:v>693441.12</c:v>
                </c:pt>
                <c:pt idx="17">
                  <c:v>596414.96</c:v>
                </c:pt>
                <c:pt idx="18">
                  <c:v>832012.22</c:v>
                </c:pt>
                <c:pt idx="19">
                  <c:v>722575.43</c:v>
                </c:pt>
                <c:pt idx="20">
                  <c:v>811134.69</c:v>
                </c:pt>
                <c:pt idx="21">
                  <c:v>743417.29</c:v>
                </c:pt>
                <c:pt idx="22">
                  <c:v>649995.29</c:v>
                </c:pt>
                <c:pt idx="23">
                  <c:v>708467.53</c:v>
                </c:pt>
                <c:pt idx="24">
                  <c:v>657284.71</c:v>
                </c:pt>
                <c:pt idx="25">
                  <c:v>636166.19999999995</c:v>
                </c:pt>
                <c:pt idx="26">
                  <c:v>694233.04</c:v>
                </c:pt>
                <c:pt idx="27">
                  <c:v>594009.76</c:v>
                </c:pt>
                <c:pt idx="28">
                  <c:v>484687.86</c:v>
                </c:pt>
                <c:pt idx="29">
                  <c:v>504165.53</c:v>
                </c:pt>
                <c:pt idx="30">
                  <c:v>668667.51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B-4172-8B3F-C8498527CD03}"/>
            </c:ext>
          </c:extLst>
        </c:ser>
        <c:ser>
          <c:idx val="2"/>
          <c:order val="2"/>
          <c:tx>
            <c:strRef>
              <c:f>'C|P|A Graph'!$E$5</c:f>
              <c:strCache>
                <c:ptCount val="1"/>
                <c:pt idx="0">
                  <c:v>Adjustments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'C|P|A Graph'!$A$6:$A$36</c:f>
              <c:strCache>
                <c:ptCount val="31"/>
                <c:pt idx="0">
                  <c:v>January, 2018</c:v>
                </c:pt>
                <c:pt idx="1">
                  <c:v>February, 2018</c:v>
                </c:pt>
                <c:pt idx="2">
                  <c:v>March, 2018</c:v>
                </c:pt>
                <c:pt idx="3">
                  <c:v>April, 2018</c:v>
                </c:pt>
                <c:pt idx="4">
                  <c:v>May, 2018</c:v>
                </c:pt>
                <c:pt idx="5">
                  <c:v>June, 2018</c:v>
                </c:pt>
                <c:pt idx="6">
                  <c:v>July, 2018</c:v>
                </c:pt>
                <c:pt idx="7">
                  <c:v>August, 2018</c:v>
                </c:pt>
                <c:pt idx="8">
                  <c:v>September, 2018</c:v>
                </c:pt>
                <c:pt idx="9">
                  <c:v>October, 2018</c:v>
                </c:pt>
                <c:pt idx="10">
                  <c:v>November, 2018</c:v>
                </c:pt>
                <c:pt idx="11">
                  <c:v>December, 2018</c:v>
                </c:pt>
                <c:pt idx="12">
                  <c:v>January, 2019</c:v>
                </c:pt>
                <c:pt idx="13">
                  <c:v>February, 2019</c:v>
                </c:pt>
                <c:pt idx="14">
                  <c:v>March, 2019</c:v>
                </c:pt>
                <c:pt idx="15">
                  <c:v>April, 2019</c:v>
                </c:pt>
                <c:pt idx="16">
                  <c:v>May, 2019</c:v>
                </c:pt>
                <c:pt idx="17">
                  <c:v>June, 2019</c:v>
                </c:pt>
                <c:pt idx="18">
                  <c:v>July, 2019</c:v>
                </c:pt>
                <c:pt idx="19">
                  <c:v>August, 2019</c:v>
                </c:pt>
                <c:pt idx="20">
                  <c:v>September, 2019</c:v>
                </c:pt>
                <c:pt idx="21">
                  <c:v>October, 2019</c:v>
                </c:pt>
                <c:pt idx="22">
                  <c:v>November, 2019</c:v>
                </c:pt>
                <c:pt idx="23">
                  <c:v>December, 2019</c:v>
                </c:pt>
                <c:pt idx="24">
                  <c:v>January, 2020</c:v>
                </c:pt>
                <c:pt idx="25">
                  <c:v>February, 2020</c:v>
                </c:pt>
                <c:pt idx="26">
                  <c:v>March, 2020</c:v>
                </c:pt>
                <c:pt idx="27">
                  <c:v>April, 2020</c:v>
                </c:pt>
                <c:pt idx="28">
                  <c:v>May, 2020</c:v>
                </c:pt>
                <c:pt idx="29">
                  <c:v>June, 2020</c:v>
                </c:pt>
                <c:pt idx="30">
                  <c:v>July, 2020</c:v>
                </c:pt>
              </c:strCache>
            </c:strRef>
          </c:cat>
          <c:val>
            <c:numRef>
              <c:f>'C|P|A Graph'!$E$6:$E$36</c:f>
              <c:numCache>
                <c:formatCode>#,##0.00_);\(#,##0.00\)</c:formatCode>
                <c:ptCount val="31"/>
                <c:pt idx="0">
                  <c:v>1482872.85</c:v>
                </c:pt>
                <c:pt idx="1">
                  <c:v>1059646.23</c:v>
                </c:pt>
                <c:pt idx="2">
                  <c:v>1348689.3</c:v>
                </c:pt>
                <c:pt idx="3">
                  <c:v>1708112.97</c:v>
                </c:pt>
                <c:pt idx="4">
                  <c:v>1605028.38</c:v>
                </c:pt>
                <c:pt idx="5">
                  <c:v>1054739.3</c:v>
                </c:pt>
                <c:pt idx="6">
                  <c:v>1448774.91</c:v>
                </c:pt>
                <c:pt idx="7">
                  <c:v>1214808.3</c:v>
                </c:pt>
                <c:pt idx="8">
                  <c:v>1351273.32</c:v>
                </c:pt>
                <c:pt idx="9">
                  <c:v>1310787.8899999999</c:v>
                </c:pt>
                <c:pt idx="10">
                  <c:v>1137623.46</c:v>
                </c:pt>
                <c:pt idx="11">
                  <c:v>1098590.17</c:v>
                </c:pt>
                <c:pt idx="12">
                  <c:v>1200107.3</c:v>
                </c:pt>
                <c:pt idx="13">
                  <c:v>1220957.79</c:v>
                </c:pt>
                <c:pt idx="14">
                  <c:v>1720270.89</c:v>
                </c:pt>
                <c:pt idx="15">
                  <c:v>1492794.14</c:v>
                </c:pt>
                <c:pt idx="16">
                  <c:v>1551769.76</c:v>
                </c:pt>
                <c:pt idx="17">
                  <c:v>1410650.29</c:v>
                </c:pt>
                <c:pt idx="18">
                  <c:v>2007726.24</c:v>
                </c:pt>
                <c:pt idx="19">
                  <c:v>1741886.01</c:v>
                </c:pt>
                <c:pt idx="20">
                  <c:v>1297668.82</c:v>
                </c:pt>
                <c:pt idx="21">
                  <c:v>1718927.94</c:v>
                </c:pt>
                <c:pt idx="22">
                  <c:v>1667906.98</c:v>
                </c:pt>
                <c:pt idx="23">
                  <c:v>1602198.26</c:v>
                </c:pt>
                <c:pt idx="24">
                  <c:v>1278601.67</c:v>
                </c:pt>
                <c:pt idx="25">
                  <c:v>1351225.77</c:v>
                </c:pt>
                <c:pt idx="26">
                  <c:v>1458445.75</c:v>
                </c:pt>
                <c:pt idx="27">
                  <c:v>1355025.19</c:v>
                </c:pt>
                <c:pt idx="28">
                  <c:v>617016.37</c:v>
                </c:pt>
                <c:pt idx="29">
                  <c:v>969737.61</c:v>
                </c:pt>
                <c:pt idx="30">
                  <c:v>884812.34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B-4172-8B3F-C8498527C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950719"/>
        <c:axId val="1"/>
      </c:lineChart>
      <c:catAx>
        <c:axId val="205295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9507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160476987620637"/>
          <c:y val="2.1692061219620275E-2"/>
          <c:w val="0.14304820165195886"/>
          <c:h val="0.1843817250116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37</xdr:row>
      <xdr:rowOff>19049</xdr:rowOff>
    </xdr:from>
    <xdr:to>
      <xdr:col>9</xdr:col>
      <xdr:colOff>648956</xdr:colOff>
      <xdr:row>55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2248F225-E970-44FF-B48F-6701D9AEF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70"/>
  <sheetViews>
    <sheetView showGridLines="0" tabSelected="1" showOutlineSymbols="0" zoomScale="178" zoomScaleNormal="178" workbookViewId="0">
      <selection activeCell="R17" sqref="R17"/>
    </sheetView>
  </sheetViews>
  <sheetFormatPr baseColWidth="10" defaultColWidth="6.83203125" defaultRowHeight="12.75" customHeight="1" x14ac:dyDescent="0.15"/>
  <cols>
    <col min="1" max="1" width="1.1640625" customWidth="1"/>
    <col min="2" max="2" width="7" customWidth="1"/>
    <col min="3" max="3" width="3.83203125" hidden="1" customWidth="1"/>
    <col min="4" max="4" width="1.6640625" hidden="1" customWidth="1"/>
    <col min="5" max="5" width="3.5" hidden="1" customWidth="1"/>
    <col min="6" max="6" width="9.83203125" customWidth="1"/>
    <col min="7" max="7" width="9.33203125" customWidth="1"/>
    <col min="8" max="8" width="9" customWidth="1"/>
    <col min="9" max="9" width="8.5" customWidth="1"/>
    <col min="10" max="10" width="10.1640625" customWidth="1"/>
    <col min="11" max="11" width="0.5" customWidth="1"/>
    <col min="12" max="12" width="9" customWidth="1"/>
    <col min="13" max="13" width="0.5" customWidth="1"/>
    <col min="14" max="14" width="1.5" customWidth="1"/>
  </cols>
  <sheetData>
    <row r="1" spans="1:13" ht="25.5" customHeight="1" x14ac:dyDescent="0.1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6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6.75" customHeight="1" x14ac:dyDescent="0.15">
      <c r="A3" s="33" t="s">
        <v>1</v>
      </c>
      <c r="B3" s="33"/>
      <c r="C3" s="33"/>
      <c r="D3" s="33"/>
      <c r="E3" s="33"/>
      <c r="F3" s="33"/>
      <c r="G3" s="33"/>
      <c r="H3" s="25"/>
      <c r="I3" s="25"/>
      <c r="J3" s="25"/>
      <c r="K3" s="25"/>
      <c r="L3" s="25"/>
      <c r="M3" s="24"/>
    </row>
    <row r="4" spans="1:13" ht="9" customHeight="1" x14ac:dyDescent="0.15">
      <c r="A4" s="33"/>
      <c r="B4" s="33"/>
      <c r="C4" s="33"/>
      <c r="D4" s="33"/>
      <c r="E4" s="33"/>
      <c r="F4" s="33"/>
      <c r="G4" s="33"/>
      <c r="H4" s="25"/>
      <c r="I4" s="34" t="s">
        <v>2</v>
      </c>
      <c r="J4" s="34" t="s">
        <v>3</v>
      </c>
      <c r="K4" s="25"/>
      <c r="L4" s="25"/>
      <c r="M4" s="24"/>
    </row>
    <row r="5" spans="1:13" ht="13" x14ac:dyDescent="0.15">
      <c r="A5" s="35" t="s">
        <v>4</v>
      </c>
      <c r="B5" s="35"/>
      <c r="C5" s="25"/>
      <c r="D5" s="25"/>
      <c r="E5" s="25"/>
      <c r="F5" s="26" t="s">
        <v>5</v>
      </c>
      <c r="G5" s="26" t="s">
        <v>6</v>
      </c>
      <c r="H5" s="26" t="s">
        <v>7</v>
      </c>
      <c r="I5" s="34"/>
      <c r="J5" s="34"/>
      <c r="K5" s="34" t="s">
        <v>8</v>
      </c>
      <c r="L5" s="34"/>
      <c r="M5" s="24"/>
    </row>
    <row r="6" spans="1:13" ht="1.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5" customHeight="1" x14ac:dyDescent="0.15">
      <c r="A7" s="36" t="s">
        <v>9</v>
      </c>
      <c r="B7" s="36"/>
      <c r="C7" s="36"/>
      <c r="D7" s="36"/>
      <c r="E7" s="36"/>
      <c r="F7" s="27">
        <v>3200942.62</v>
      </c>
      <c r="G7" s="27">
        <v>2038289.03</v>
      </c>
      <c r="H7" s="28">
        <v>-662758.85</v>
      </c>
      <c r="I7" s="27">
        <v>-32029.63</v>
      </c>
      <c r="J7" s="27">
        <v>-1482872.85</v>
      </c>
      <c r="K7" s="31">
        <v>3061570.32</v>
      </c>
      <c r="L7" s="31"/>
      <c r="M7" s="24"/>
    </row>
    <row r="8" spans="1:13" ht="1.5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0.5" customHeight="1" x14ac:dyDescent="0.15">
      <c r="A9" s="36" t="s">
        <v>10</v>
      </c>
      <c r="B9" s="36"/>
      <c r="C9" s="36"/>
      <c r="D9" s="36"/>
      <c r="E9" s="36"/>
      <c r="F9" s="27">
        <v>3061570.32</v>
      </c>
      <c r="G9" s="27">
        <v>1815813.82</v>
      </c>
      <c r="H9" s="28">
        <v>-480535.81</v>
      </c>
      <c r="I9" s="27">
        <v>-10348.69</v>
      </c>
      <c r="J9" s="27">
        <v>-1059646.23</v>
      </c>
      <c r="K9" s="31">
        <v>3326853.41</v>
      </c>
      <c r="L9" s="31"/>
      <c r="M9" s="24"/>
    </row>
    <row r="10" spans="1:13" ht="1.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0.5" customHeight="1" x14ac:dyDescent="0.15">
      <c r="A11" s="36" t="s">
        <v>11</v>
      </c>
      <c r="B11" s="36"/>
      <c r="C11" s="36"/>
      <c r="D11" s="36"/>
      <c r="E11" s="36"/>
      <c r="F11" s="27">
        <v>3326853.41</v>
      </c>
      <c r="G11" s="27">
        <v>1883855.4000000001</v>
      </c>
      <c r="H11" s="28">
        <v>-636430.16</v>
      </c>
      <c r="I11" s="27">
        <v>-15050.36</v>
      </c>
      <c r="J11" s="27">
        <v>-1348689.3</v>
      </c>
      <c r="K11" s="31">
        <v>3210538.99</v>
      </c>
      <c r="L11" s="31"/>
      <c r="M11" s="24"/>
    </row>
    <row r="12" spans="1:13" ht="1.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0.5" customHeight="1" x14ac:dyDescent="0.15">
      <c r="A13" s="36" t="s">
        <v>12</v>
      </c>
      <c r="B13" s="36"/>
      <c r="C13" s="36"/>
      <c r="D13" s="36"/>
      <c r="E13" s="36"/>
      <c r="F13" s="27">
        <v>3210538.99</v>
      </c>
      <c r="G13" s="27">
        <v>1869622.48</v>
      </c>
      <c r="H13" s="28">
        <v>-717657.9</v>
      </c>
      <c r="I13" s="27">
        <v>-26502.9</v>
      </c>
      <c r="J13" s="27">
        <v>-1708112.97</v>
      </c>
      <c r="K13" s="31">
        <v>2627887.7000000002</v>
      </c>
      <c r="L13" s="31"/>
      <c r="M13" s="24"/>
    </row>
    <row r="14" spans="1:13" ht="1.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0.5" customHeight="1" x14ac:dyDescent="0.15">
      <c r="A15" s="36" t="s">
        <v>13</v>
      </c>
      <c r="B15" s="36"/>
      <c r="C15" s="36"/>
      <c r="D15" s="36"/>
      <c r="E15" s="36"/>
      <c r="F15" s="27">
        <v>2627887.7000000002</v>
      </c>
      <c r="G15" s="27">
        <v>2130539.86</v>
      </c>
      <c r="H15" s="28">
        <v>-726108.58</v>
      </c>
      <c r="I15" s="27">
        <v>-36535.89</v>
      </c>
      <c r="J15" s="27">
        <v>-1605028.3800000001</v>
      </c>
      <c r="K15" s="31">
        <v>2390754.71</v>
      </c>
      <c r="L15" s="31"/>
      <c r="M15" s="24"/>
    </row>
    <row r="16" spans="1:13" ht="1.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0.5" customHeight="1" x14ac:dyDescent="0.15">
      <c r="A17" s="36" t="s">
        <v>14</v>
      </c>
      <c r="B17" s="36"/>
      <c r="C17" s="36"/>
      <c r="D17" s="36"/>
      <c r="E17" s="36"/>
      <c r="F17" s="27">
        <v>2390754.71</v>
      </c>
      <c r="G17" s="27">
        <v>2046522.5</v>
      </c>
      <c r="H17" s="28">
        <v>-667731.73</v>
      </c>
      <c r="I17" s="27">
        <v>-14162.960000000001</v>
      </c>
      <c r="J17" s="27">
        <v>-1054739.3</v>
      </c>
      <c r="K17" s="31">
        <v>2700643.22</v>
      </c>
      <c r="L17" s="31"/>
      <c r="M17" s="24"/>
    </row>
    <row r="18" spans="1:13" ht="1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0.5" customHeight="1" x14ac:dyDescent="0.15">
      <c r="A19" s="36" t="s">
        <v>15</v>
      </c>
      <c r="B19" s="36"/>
      <c r="C19" s="36"/>
      <c r="D19" s="36"/>
      <c r="E19" s="36"/>
      <c r="F19" s="27">
        <v>2700643.22</v>
      </c>
      <c r="G19" s="27">
        <v>1865389.55</v>
      </c>
      <c r="H19" s="28">
        <v>-621812.81000000006</v>
      </c>
      <c r="I19" s="27">
        <v>-28846.5</v>
      </c>
      <c r="J19" s="27">
        <v>-1448774.91</v>
      </c>
      <c r="K19" s="31">
        <v>2466598.5500000003</v>
      </c>
      <c r="L19" s="31"/>
      <c r="M19" s="24"/>
    </row>
    <row r="20" spans="1:13" ht="1.5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0.5" customHeight="1" x14ac:dyDescent="0.15">
      <c r="A21" s="36" t="s">
        <v>16</v>
      </c>
      <c r="B21" s="36"/>
      <c r="C21" s="36"/>
      <c r="D21" s="36"/>
      <c r="E21" s="36"/>
      <c r="F21" s="27">
        <v>2466598.5500000003</v>
      </c>
      <c r="G21" s="27">
        <v>2159011.86</v>
      </c>
      <c r="H21" s="28">
        <v>-583520.62</v>
      </c>
      <c r="I21" s="27">
        <v>-30011.99</v>
      </c>
      <c r="J21" s="27">
        <v>-1214808.3</v>
      </c>
      <c r="K21" s="31">
        <v>2797269.5</v>
      </c>
      <c r="L21" s="31"/>
      <c r="M21" s="24"/>
    </row>
    <row r="22" spans="1:13" ht="1.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0.5" customHeight="1" x14ac:dyDescent="0.15">
      <c r="A23" s="36" t="s">
        <v>17</v>
      </c>
      <c r="B23" s="36"/>
      <c r="C23" s="36"/>
      <c r="D23" s="36"/>
      <c r="E23" s="36"/>
      <c r="F23" s="27">
        <v>2797269.5</v>
      </c>
      <c r="G23" s="27">
        <v>1573159</v>
      </c>
      <c r="H23" s="28">
        <v>-570360.74</v>
      </c>
      <c r="I23" s="27">
        <v>-16828.16</v>
      </c>
      <c r="J23" s="27">
        <v>-1351273.32</v>
      </c>
      <c r="K23" s="31">
        <v>2431966.2800000003</v>
      </c>
      <c r="L23" s="31"/>
      <c r="M23" s="24"/>
    </row>
    <row r="24" spans="1:13" ht="1.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0.5" customHeight="1" x14ac:dyDescent="0.15">
      <c r="A25" s="36" t="s">
        <v>18</v>
      </c>
      <c r="B25" s="36"/>
      <c r="C25" s="36"/>
      <c r="D25" s="36"/>
      <c r="E25" s="36"/>
      <c r="F25" s="27">
        <v>2431966.2800000003</v>
      </c>
      <c r="G25" s="27">
        <v>1844410.1</v>
      </c>
      <c r="H25" s="28">
        <v>-639003.01</v>
      </c>
      <c r="I25" s="27">
        <v>-25404.81</v>
      </c>
      <c r="J25" s="27">
        <v>-1310787.8900000001</v>
      </c>
      <c r="K25" s="31">
        <v>2301180.67</v>
      </c>
      <c r="L25" s="31"/>
      <c r="M25" s="24"/>
    </row>
    <row r="26" spans="1:13" ht="1.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0.5" customHeight="1" x14ac:dyDescent="0.15">
      <c r="A27" s="36" t="s">
        <v>19</v>
      </c>
      <c r="B27" s="36"/>
      <c r="C27" s="36"/>
      <c r="D27" s="36"/>
      <c r="E27" s="36"/>
      <c r="F27" s="27">
        <v>2301180.67</v>
      </c>
      <c r="G27" s="27">
        <v>1924166.45</v>
      </c>
      <c r="H27" s="28">
        <v>-563457</v>
      </c>
      <c r="I27" s="27">
        <v>-38559.01</v>
      </c>
      <c r="J27" s="27">
        <v>-1137623.46</v>
      </c>
      <c r="K27" s="31">
        <v>2485707.65</v>
      </c>
      <c r="L27" s="31"/>
      <c r="M27" s="24"/>
    </row>
    <row r="28" spans="1:13" ht="1.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0.5" customHeight="1" x14ac:dyDescent="0.15">
      <c r="A29" s="36" t="s">
        <v>20</v>
      </c>
      <c r="B29" s="36"/>
      <c r="C29" s="36"/>
      <c r="D29" s="36"/>
      <c r="E29" s="36"/>
      <c r="F29" s="27">
        <v>2485707.65</v>
      </c>
      <c r="G29" s="27">
        <v>1790594.08</v>
      </c>
      <c r="H29" s="28">
        <v>-530107.24</v>
      </c>
      <c r="I29" s="27">
        <v>-13345.630000000001</v>
      </c>
      <c r="J29" s="27">
        <v>-1098590.17</v>
      </c>
      <c r="K29" s="31">
        <v>2634258.69</v>
      </c>
      <c r="L29" s="31"/>
      <c r="M29" s="24"/>
    </row>
    <row r="30" spans="1:13" ht="3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1.25" customHeight="1" x14ac:dyDescent="0.15">
      <c r="A31" s="37" t="s">
        <v>21</v>
      </c>
      <c r="B31" s="37"/>
      <c r="C31" s="37"/>
      <c r="D31" s="37"/>
      <c r="E31" s="24"/>
      <c r="F31" s="24"/>
      <c r="G31" s="29">
        <v>22941374.129999999</v>
      </c>
      <c r="H31" s="29">
        <v>-7399484.4500000002</v>
      </c>
      <c r="I31" s="29">
        <v>-287626.53000000003</v>
      </c>
      <c r="J31" s="29">
        <v>-15820947.08</v>
      </c>
      <c r="K31" s="24"/>
      <c r="L31" s="24"/>
      <c r="M31" s="24"/>
    </row>
    <row r="32" spans="1:13" ht="11.25" customHeight="1" x14ac:dyDescent="0.15">
      <c r="A32" s="30"/>
      <c r="B32" s="30"/>
      <c r="C32" s="30"/>
      <c r="D32" s="30"/>
      <c r="E32" s="24"/>
      <c r="F32" s="24"/>
      <c r="G32" s="29"/>
      <c r="H32" s="29"/>
      <c r="I32" s="29"/>
      <c r="J32" s="29"/>
      <c r="K32" s="24"/>
      <c r="L32" s="24"/>
      <c r="M32" s="24"/>
    </row>
    <row r="33" spans="1:13" ht="10.5" customHeight="1" x14ac:dyDescent="0.15">
      <c r="A33" s="36" t="s">
        <v>22</v>
      </c>
      <c r="B33" s="36"/>
      <c r="C33" s="36"/>
      <c r="D33" s="36"/>
      <c r="E33" s="36"/>
      <c r="F33" s="27">
        <v>2634258.69</v>
      </c>
      <c r="G33" s="27">
        <v>2227355.04</v>
      </c>
      <c r="H33" s="28">
        <v>-606514.5</v>
      </c>
      <c r="I33" s="27">
        <v>-24079.33</v>
      </c>
      <c r="J33" s="27">
        <v>-1200107.3</v>
      </c>
      <c r="K33" s="31">
        <v>3030912.6</v>
      </c>
      <c r="L33" s="31"/>
      <c r="M33" s="24"/>
    </row>
    <row r="34" spans="1:13" ht="1.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0.5" customHeight="1" x14ac:dyDescent="0.15">
      <c r="A35" s="36" t="s">
        <v>23</v>
      </c>
      <c r="B35" s="36"/>
      <c r="C35" s="36"/>
      <c r="D35" s="36"/>
      <c r="E35" s="36"/>
      <c r="F35" s="27">
        <v>3030912.6</v>
      </c>
      <c r="G35" s="27">
        <v>1942561.47</v>
      </c>
      <c r="H35" s="28">
        <v>-521321.36</v>
      </c>
      <c r="I35" s="27">
        <v>-13699.800000000001</v>
      </c>
      <c r="J35" s="27">
        <v>-1220957.79</v>
      </c>
      <c r="K35" s="31">
        <v>3217495.12</v>
      </c>
      <c r="L35" s="31"/>
      <c r="M35" s="24"/>
    </row>
    <row r="36" spans="1:13" ht="1.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0.5" customHeight="1" x14ac:dyDescent="0.15">
      <c r="A37" s="36" t="s">
        <v>24</v>
      </c>
      <c r="B37" s="36"/>
      <c r="C37" s="36"/>
      <c r="D37" s="36"/>
      <c r="E37" s="36"/>
      <c r="F37" s="27">
        <v>3217495.12</v>
      </c>
      <c r="G37" s="27">
        <v>2189958.79</v>
      </c>
      <c r="H37" s="28">
        <v>-742611.71</v>
      </c>
      <c r="I37" s="27">
        <v>-21523.25</v>
      </c>
      <c r="J37" s="27">
        <v>-1720270.8900000001</v>
      </c>
      <c r="K37" s="31">
        <v>2923048.06</v>
      </c>
      <c r="L37" s="31"/>
      <c r="M37" s="24"/>
    </row>
    <row r="38" spans="1:13" ht="1.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10.5" customHeight="1" x14ac:dyDescent="0.15">
      <c r="A39" s="36" t="s">
        <v>25</v>
      </c>
      <c r="B39" s="36"/>
      <c r="C39" s="36"/>
      <c r="D39" s="36"/>
      <c r="E39" s="36"/>
      <c r="F39" s="27">
        <v>2923048.06</v>
      </c>
      <c r="G39" s="27">
        <v>2537495.4</v>
      </c>
      <c r="H39" s="28">
        <v>-726272.61</v>
      </c>
      <c r="I39" s="27">
        <v>-23801.14</v>
      </c>
      <c r="J39" s="27">
        <v>-1492794.1400000001</v>
      </c>
      <c r="K39" s="31">
        <v>3217675.5700000003</v>
      </c>
      <c r="L39" s="31"/>
      <c r="M39" s="24"/>
    </row>
    <row r="40" spans="1:13" ht="1.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0.5" customHeight="1" x14ac:dyDescent="0.15">
      <c r="A41" s="36" t="s">
        <v>26</v>
      </c>
      <c r="B41" s="36"/>
      <c r="C41" s="36"/>
      <c r="D41" s="36"/>
      <c r="E41" s="36"/>
      <c r="F41" s="27">
        <v>3217675.5700000003</v>
      </c>
      <c r="G41" s="27">
        <v>2433394.61</v>
      </c>
      <c r="H41" s="28">
        <v>-693441.12</v>
      </c>
      <c r="I41" s="27">
        <v>-20519.18</v>
      </c>
      <c r="J41" s="27">
        <v>-1551769.76</v>
      </c>
      <c r="K41" s="31">
        <v>3385340.12</v>
      </c>
      <c r="L41" s="31"/>
      <c r="M41" s="24"/>
    </row>
    <row r="42" spans="1:13" ht="1.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10.5" customHeight="1" x14ac:dyDescent="0.15">
      <c r="A43" s="36" t="s">
        <v>27</v>
      </c>
      <c r="B43" s="36"/>
      <c r="C43" s="36"/>
      <c r="D43" s="36"/>
      <c r="E43" s="36"/>
      <c r="F43" s="27">
        <v>3385340.12</v>
      </c>
      <c r="G43" s="27">
        <v>2147051.23</v>
      </c>
      <c r="H43" s="28">
        <v>-596414.96</v>
      </c>
      <c r="I43" s="27">
        <v>-19643.939999999999</v>
      </c>
      <c r="J43" s="27">
        <v>-1410650.29</v>
      </c>
      <c r="K43" s="31">
        <v>3505682.16</v>
      </c>
      <c r="L43" s="31"/>
      <c r="M43" s="24"/>
    </row>
    <row r="44" spans="1:13" ht="1.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ht="10.5" customHeight="1" x14ac:dyDescent="0.15">
      <c r="A45" s="36" t="s">
        <v>28</v>
      </c>
      <c r="B45" s="36"/>
      <c r="C45" s="36"/>
      <c r="D45" s="36"/>
      <c r="E45" s="36"/>
      <c r="F45" s="27">
        <v>3505682.16</v>
      </c>
      <c r="G45" s="27">
        <v>2138543.87</v>
      </c>
      <c r="H45" s="28">
        <v>-832012.22</v>
      </c>
      <c r="I45" s="27">
        <v>-34244.93</v>
      </c>
      <c r="J45" s="27">
        <v>-2007726.24</v>
      </c>
      <c r="K45" s="31">
        <v>2770242.64</v>
      </c>
      <c r="L45" s="31"/>
      <c r="M45" s="24"/>
    </row>
    <row r="46" spans="1:13" ht="1.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ht="10.5" customHeight="1" x14ac:dyDescent="0.15">
      <c r="A47" s="36" t="s">
        <v>29</v>
      </c>
      <c r="B47" s="36"/>
      <c r="C47" s="36"/>
      <c r="D47" s="36"/>
      <c r="E47" s="36"/>
      <c r="F47" s="27">
        <v>2770242.64</v>
      </c>
      <c r="G47" s="27">
        <v>2176474.69</v>
      </c>
      <c r="H47" s="28">
        <v>-722575.43</v>
      </c>
      <c r="I47" s="27">
        <v>-29010.89</v>
      </c>
      <c r="J47" s="27">
        <v>-1741886.01</v>
      </c>
      <c r="K47" s="31">
        <v>2453245</v>
      </c>
      <c r="L47" s="31"/>
      <c r="M47" s="24"/>
    </row>
    <row r="48" spans="1:13" ht="1.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ht="10.5" customHeight="1" x14ac:dyDescent="0.15">
      <c r="A49" s="36" t="s">
        <v>30</v>
      </c>
      <c r="B49" s="36"/>
      <c r="C49" s="36"/>
      <c r="D49" s="36"/>
      <c r="E49" s="36"/>
      <c r="F49" s="27">
        <v>2453245</v>
      </c>
      <c r="G49" s="27">
        <v>2355257.38</v>
      </c>
      <c r="H49" s="28">
        <v>-811134.69000000006</v>
      </c>
      <c r="I49" s="27">
        <v>-23164.420000000002</v>
      </c>
      <c r="J49" s="27">
        <v>-1297668.82</v>
      </c>
      <c r="K49" s="31">
        <v>2676534.4500000002</v>
      </c>
      <c r="L49" s="31"/>
      <c r="M49" s="24"/>
    </row>
    <row r="50" spans="1:13" ht="1.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10.5" customHeight="1" x14ac:dyDescent="0.15">
      <c r="A51" s="36" t="s">
        <v>31</v>
      </c>
      <c r="B51" s="36"/>
      <c r="C51" s="36"/>
      <c r="D51" s="36"/>
      <c r="E51" s="36"/>
      <c r="F51" s="27">
        <v>2676534.4500000002</v>
      </c>
      <c r="G51" s="27">
        <v>2577701.92</v>
      </c>
      <c r="H51" s="28">
        <v>-743417.29</v>
      </c>
      <c r="I51" s="27">
        <v>-46467.18</v>
      </c>
      <c r="J51" s="27">
        <v>-1718927.94</v>
      </c>
      <c r="K51" s="31">
        <v>2745423.96</v>
      </c>
      <c r="L51" s="31"/>
      <c r="M51" s="24"/>
    </row>
    <row r="52" spans="1:13" ht="1.5" customHeigh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10.5" customHeight="1" x14ac:dyDescent="0.15">
      <c r="A53" s="36" t="s">
        <v>32</v>
      </c>
      <c r="B53" s="36"/>
      <c r="C53" s="36"/>
      <c r="D53" s="36"/>
      <c r="E53" s="36"/>
      <c r="F53" s="27">
        <v>2745423.96</v>
      </c>
      <c r="G53" s="27">
        <v>2239879.31</v>
      </c>
      <c r="H53" s="28">
        <v>-649995.29</v>
      </c>
      <c r="I53" s="27">
        <v>11153.82</v>
      </c>
      <c r="J53" s="27">
        <v>-1667906.98</v>
      </c>
      <c r="K53" s="31">
        <v>2678554.8199999998</v>
      </c>
      <c r="L53" s="31"/>
      <c r="M53" s="24"/>
    </row>
    <row r="54" spans="1:13" ht="1.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0.5" customHeight="1" x14ac:dyDescent="0.15">
      <c r="A55" s="36" t="s">
        <v>33</v>
      </c>
      <c r="B55" s="36"/>
      <c r="C55" s="36"/>
      <c r="D55" s="36"/>
      <c r="E55" s="36"/>
      <c r="F55" s="27">
        <v>2678554.8199999998</v>
      </c>
      <c r="G55" s="27">
        <v>2142383.25</v>
      </c>
      <c r="H55" s="28">
        <v>-708467.53</v>
      </c>
      <c r="I55" s="27">
        <v>-21388.07</v>
      </c>
      <c r="J55" s="27">
        <v>-1602198.26</v>
      </c>
      <c r="K55" s="31">
        <v>2488884.21</v>
      </c>
      <c r="L55" s="31"/>
      <c r="M55" s="24"/>
    </row>
    <row r="56" spans="1:13" ht="3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11.25" customHeight="1" x14ac:dyDescent="0.15">
      <c r="A57" s="37" t="s">
        <v>21</v>
      </c>
      <c r="B57" s="37"/>
      <c r="C57" s="37"/>
      <c r="D57" s="37"/>
      <c r="E57" s="24"/>
      <c r="F57" s="24"/>
      <c r="G57" s="29">
        <v>27108056.960000001</v>
      </c>
      <c r="H57" s="29">
        <v>-8354178.71</v>
      </c>
      <c r="I57" s="29">
        <v>-266388.31</v>
      </c>
      <c r="J57" s="29">
        <v>-18632864.420000002</v>
      </c>
      <c r="K57" s="24"/>
      <c r="L57" s="24"/>
      <c r="M57" s="24"/>
    </row>
    <row r="58" spans="1:13" ht="11.25" customHeight="1" x14ac:dyDescent="0.15">
      <c r="A58" s="30"/>
      <c r="B58" s="30"/>
      <c r="C58" s="30"/>
      <c r="D58" s="30"/>
      <c r="E58" s="24"/>
      <c r="F58" s="24"/>
      <c r="G58" s="29"/>
      <c r="H58" s="29"/>
      <c r="I58" s="29"/>
      <c r="J58" s="29"/>
      <c r="K58" s="24"/>
      <c r="L58" s="24"/>
      <c r="M58" s="24"/>
    </row>
    <row r="59" spans="1:13" ht="10.5" customHeight="1" x14ac:dyDescent="0.15">
      <c r="A59" s="36" t="s">
        <v>34</v>
      </c>
      <c r="B59" s="36"/>
      <c r="C59" s="36"/>
      <c r="D59" s="36"/>
      <c r="E59" s="36"/>
      <c r="F59" s="27">
        <v>2488884.21</v>
      </c>
      <c r="G59" s="27">
        <v>2386913.9</v>
      </c>
      <c r="H59" s="28">
        <v>-657284.71</v>
      </c>
      <c r="I59" s="27">
        <v>-17349.39</v>
      </c>
      <c r="J59" s="27">
        <v>-1278601.67</v>
      </c>
      <c r="K59" s="31">
        <v>2922562.34</v>
      </c>
      <c r="L59" s="31"/>
      <c r="M59" s="24"/>
    </row>
    <row r="60" spans="1:13" ht="1.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ht="10.5" customHeight="1" x14ac:dyDescent="0.15">
      <c r="A61" s="36" t="s">
        <v>35</v>
      </c>
      <c r="B61" s="36"/>
      <c r="C61" s="36"/>
      <c r="D61" s="36"/>
      <c r="E61" s="36"/>
      <c r="F61" s="27">
        <v>2922562.34</v>
      </c>
      <c r="G61" s="27">
        <v>2372437.59</v>
      </c>
      <c r="H61" s="28">
        <v>-636166.20000000007</v>
      </c>
      <c r="I61" s="27">
        <v>-13649.39</v>
      </c>
      <c r="J61" s="27">
        <v>-1351225.77</v>
      </c>
      <c r="K61" s="31">
        <v>3293958.5700000003</v>
      </c>
      <c r="L61" s="31"/>
      <c r="M61" s="24"/>
    </row>
    <row r="62" spans="1:13" ht="1.5" customHeight="1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10.5" customHeight="1" x14ac:dyDescent="0.15">
      <c r="A63" s="36" t="s">
        <v>36</v>
      </c>
      <c r="B63" s="36"/>
      <c r="C63" s="36"/>
      <c r="D63" s="36"/>
      <c r="E63" s="36"/>
      <c r="F63" s="27">
        <v>3293958.5700000003</v>
      </c>
      <c r="G63" s="27">
        <v>1271563.6200000001</v>
      </c>
      <c r="H63" s="28">
        <v>-694233.04</v>
      </c>
      <c r="I63" s="27">
        <v>-23376.11</v>
      </c>
      <c r="J63" s="27">
        <v>-1458445.75</v>
      </c>
      <c r="K63" s="31">
        <v>2389467.29</v>
      </c>
      <c r="L63" s="31"/>
      <c r="M63" s="24"/>
    </row>
    <row r="64" spans="1:13" ht="1.5" customHeight="1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ht="10.5" customHeight="1" x14ac:dyDescent="0.15">
      <c r="A65" s="36" t="s">
        <v>37</v>
      </c>
      <c r="B65" s="36"/>
      <c r="C65" s="36"/>
      <c r="D65" s="36"/>
      <c r="E65" s="36"/>
      <c r="F65" s="27">
        <v>2389467.29</v>
      </c>
      <c r="G65" s="27">
        <v>728545.99</v>
      </c>
      <c r="H65" s="28">
        <v>-594009.76</v>
      </c>
      <c r="I65" s="27">
        <v>-12528.36</v>
      </c>
      <c r="J65" s="27">
        <v>-1355025.19</v>
      </c>
      <c r="K65" s="31">
        <v>1156449.97</v>
      </c>
      <c r="L65" s="31"/>
      <c r="M65" s="24"/>
    </row>
    <row r="66" spans="1:13" ht="1.5" customHeight="1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0.5" customHeight="1" x14ac:dyDescent="0.15">
      <c r="A67" s="36" t="s">
        <v>38</v>
      </c>
      <c r="B67" s="36"/>
      <c r="C67" s="36"/>
      <c r="D67" s="36"/>
      <c r="E67" s="36"/>
      <c r="F67" s="27">
        <v>1156449.97</v>
      </c>
      <c r="G67" s="27">
        <v>1299971.74</v>
      </c>
      <c r="H67" s="28">
        <v>-484687.86</v>
      </c>
      <c r="I67" s="27">
        <v>-4579.97</v>
      </c>
      <c r="J67" s="27">
        <v>-617016.37</v>
      </c>
      <c r="K67" s="31">
        <v>1350137.51</v>
      </c>
      <c r="L67" s="31"/>
      <c r="M67" s="24"/>
    </row>
    <row r="68" spans="1:13" ht="3" customHeight="1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1.25" customHeight="1" x14ac:dyDescent="0.15">
      <c r="A69" s="37" t="s">
        <v>21</v>
      </c>
      <c r="B69" s="37"/>
      <c r="C69" s="37"/>
      <c r="D69" s="37"/>
      <c r="E69" s="24"/>
      <c r="F69" s="24"/>
      <c r="G69" s="29">
        <v>8059432.8399999999</v>
      </c>
      <c r="H69" s="29">
        <v>-3066381.57</v>
      </c>
      <c r="I69" s="29">
        <v>-71483.22</v>
      </c>
      <c r="J69" s="29">
        <v>-6060314.75</v>
      </c>
      <c r="K69" s="24"/>
      <c r="L69" s="24"/>
      <c r="M69" s="24"/>
    </row>
    <row r="70" spans="1:13" ht="6" customHeight="1" x14ac:dyDescent="0.15"/>
  </sheetData>
  <mergeCells count="67">
    <mergeCell ref="A63:E63"/>
    <mergeCell ref="A65:E65"/>
    <mergeCell ref="A67:E67"/>
    <mergeCell ref="A69:D69"/>
    <mergeCell ref="A47:E47"/>
    <mergeCell ref="A49:E49"/>
    <mergeCell ref="A51:E51"/>
    <mergeCell ref="A61:E61"/>
    <mergeCell ref="A53:E53"/>
    <mergeCell ref="A55:E55"/>
    <mergeCell ref="A57:D57"/>
    <mergeCell ref="A59:E59"/>
    <mergeCell ref="A37:E37"/>
    <mergeCell ref="A39:E39"/>
    <mergeCell ref="A41:E41"/>
    <mergeCell ref="A43:E43"/>
    <mergeCell ref="A45:E45"/>
    <mergeCell ref="A35:E35"/>
    <mergeCell ref="A27:E27"/>
    <mergeCell ref="A29:E29"/>
    <mergeCell ref="A31:D31"/>
    <mergeCell ref="A33:E33"/>
    <mergeCell ref="A17:E17"/>
    <mergeCell ref="A19:E19"/>
    <mergeCell ref="A21:E21"/>
    <mergeCell ref="A23:E23"/>
    <mergeCell ref="A25:E25"/>
    <mergeCell ref="A13:E13"/>
    <mergeCell ref="A7:E7"/>
    <mergeCell ref="A9:E9"/>
    <mergeCell ref="A11:E11"/>
    <mergeCell ref="A15:E15"/>
    <mergeCell ref="A1:M1"/>
    <mergeCell ref="A3:G4"/>
    <mergeCell ref="I4:I5"/>
    <mergeCell ref="J4:J5"/>
    <mergeCell ref="A5:B5"/>
    <mergeCell ref="K5:L5"/>
    <mergeCell ref="K67:L67"/>
    <mergeCell ref="K65:L65"/>
    <mergeCell ref="K63:L63"/>
    <mergeCell ref="K61:L61"/>
    <mergeCell ref="K59:L59"/>
    <mergeCell ref="K55:L55"/>
    <mergeCell ref="K53:L53"/>
    <mergeCell ref="K51:L51"/>
    <mergeCell ref="K49:L49"/>
    <mergeCell ref="K47:L47"/>
    <mergeCell ref="K45:L45"/>
    <mergeCell ref="K43:L43"/>
    <mergeCell ref="K41:L41"/>
    <mergeCell ref="K39:L39"/>
    <mergeCell ref="K37:L37"/>
    <mergeCell ref="K35:L35"/>
    <mergeCell ref="K33:L33"/>
    <mergeCell ref="K29:L29"/>
    <mergeCell ref="K27:L27"/>
    <mergeCell ref="K25:L25"/>
    <mergeCell ref="K13:L13"/>
    <mergeCell ref="K11:L11"/>
    <mergeCell ref="K9:L9"/>
    <mergeCell ref="K7:L7"/>
    <mergeCell ref="K23:L23"/>
    <mergeCell ref="K21:L21"/>
    <mergeCell ref="K19:L19"/>
    <mergeCell ref="K17:L17"/>
    <mergeCell ref="K15:L15"/>
  </mergeCells>
  <pageMargins left="0.3" right="0.3" top="0.5" bottom="0.5" header="0" footer="0"/>
  <pageSetup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182" zoomScaleNormal="182" workbookViewId="0">
      <selection activeCell="L39" sqref="L39"/>
    </sheetView>
  </sheetViews>
  <sheetFormatPr baseColWidth="10" defaultColWidth="6.83203125" defaultRowHeight="13" x14ac:dyDescent="0.15"/>
  <cols>
    <col min="1" max="1" width="4.6640625" customWidth="1"/>
    <col min="2" max="2" width="5.33203125" customWidth="1"/>
    <col min="3" max="3" width="9.33203125" customWidth="1"/>
    <col min="4" max="4" width="8.5" bestFit="1" customWidth="1"/>
    <col min="5" max="5" width="11.83203125" customWidth="1"/>
    <col min="6" max="6" width="12.1640625" customWidth="1"/>
    <col min="7" max="7" width="5.83203125" customWidth="1"/>
    <col min="8" max="8" width="2.1640625" customWidth="1"/>
    <col min="9" max="9" width="1.1640625" customWidth="1"/>
    <col min="10" max="10" width="11.5" customWidth="1"/>
    <col min="11" max="11" width="5.33203125" customWidth="1"/>
    <col min="12" max="12" width="1.5" customWidth="1"/>
  </cols>
  <sheetData>
    <row r="1" spans="1:11" ht="25.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6" customHeight="1" x14ac:dyDescent="0.15"/>
    <row r="3" spans="1:11" ht="16" customHeight="1" x14ac:dyDescent="0.15">
      <c r="A3" s="16" t="s">
        <v>1</v>
      </c>
      <c r="B3" s="16"/>
      <c r="C3" s="16"/>
    </row>
    <row r="4" spans="1:11" ht="9" customHeight="1" x14ac:dyDescent="0.15">
      <c r="A4" s="16"/>
      <c r="B4" s="16"/>
      <c r="C4" s="16"/>
      <c r="F4" s="17" t="s">
        <v>39</v>
      </c>
    </row>
    <row r="5" spans="1:11" ht="13" customHeight="1" x14ac:dyDescent="0.15">
      <c r="A5" s="18" t="s">
        <v>4</v>
      </c>
      <c r="B5" s="18"/>
      <c r="C5" s="19" t="s">
        <v>6</v>
      </c>
      <c r="D5" s="19" t="s">
        <v>7</v>
      </c>
      <c r="E5" s="17" t="s">
        <v>40</v>
      </c>
      <c r="F5" s="19" t="s">
        <v>8</v>
      </c>
    </row>
    <row r="6" spans="1:11" ht="12" customHeight="1" x14ac:dyDescent="0.15">
      <c r="A6" s="20" t="s">
        <v>9</v>
      </c>
      <c r="B6" s="20"/>
      <c r="C6" s="21">
        <v>2038289.03</v>
      </c>
      <c r="D6" s="1">
        <f>--662758.85</f>
        <v>662758.85</v>
      </c>
      <c r="E6" s="21">
        <f>--1482872.85</f>
        <v>1482872.85</v>
      </c>
      <c r="F6" s="21">
        <v>3061570.32</v>
      </c>
    </row>
    <row r="7" spans="1:11" ht="12" customHeight="1" x14ac:dyDescent="0.15">
      <c r="A7" s="20" t="s">
        <v>10</v>
      </c>
      <c r="B7" s="20"/>
      <c r="C7" s="21">
        <v>1815813.82</v>
      </c>
      <c r="D7" s="1">
        <f>--480535.81</f>
        <v>480535.81</v>
      </c>
      <c r="E7" s="21">
        <f>--1059646.23</f>
        <v>1059646.23</v>
      </c>
      <c r="F7" s="12">
        <v>3326853.41</v>
      </c>
    </row>
    <row r="8" spans="1:11" ht="12" customHeight="1" x14ac:dyDescent="0.15">
      <c r="A8" s="20" t="s">
        <v>11</v>
      </c>
      <c r="B8" s="20"/>
      <c r="C8" s="21">
        <v>1883855.4000000001</v>
      </c>
      <c r="D8" s="1">
        <f>--636430.16</f>
        <v>636430.16</v>
      </c>
      <c r="E8" s="21">
        <f>--1348689.3</f>
        <v>1348689.3</v>
      </c>
      <c r="F8" s="13">
        <v>3210538.99</v>
      </c>
    </row>
    <row r="9" spans="1:11" ht="12" customHeight="1" x14ac:dyDescent="0.15">
      <c r="A9" s="20" t="s">
        <v>12</v>
      </c>
      <c r="B9" s="20"/>
      <c r="C9" s="21">
        <v>1869622.48</v>
      </c>
      <c r="D9" s="1">
        <f>--717657.9</f>
        <v>717657.9</v>
      </c>
      <c r="E9" s="21">
        <f>--1708112.97</f>
        <v>1708112.97</v>
      </c>
      <c r="F9" s="13">
        <v>2627887.7000000002</v>
      </c>
    </row>
    <row r="10" spans="1:11" ht="12" customHeight="1" x14ac:dyDescent="0.15">
      <c r="A10" s="20" t="s">
        <v>13</v>
      </c>
      <c r="B10" s="20"/>
      <c r="C10" s="21">
        <v>2130539.86</v>
      </c>
      <c r="D10" s="1">
        <f>--726108.58</f>
        <v>726108.58</v>
      </c>
      <c r="E10" s="21">
        <f>--1605028.38</f>
        <v>1605028.38</v>
      </c>
      <c r="F10" s="13">
        <v>2390754.71</v>
      </c>
    </row>
    <row r="11" spans="1:11" ht="12" customHeight="1" x14ac:dyDescent="0.15">
      <c r="A11" s="20" t="s">
        <v>14</v>
      </c>
      <c r="B11" s="20"/>
      <c r="C11" s="21">
        <v>2046522.5</v>
      </c>
      <c r="D11" s="1">
        <f>--667731.73</f>
        <v>667731.73</v>
      </c>
      <c r="E11" s="21">
        <f>--1054739.3</f>
        <v>1054739.3</v>
      </c>
      <c r="F11" s="12">
        <v>2700643.22</v>
      </c>
    </row>
    <row r="12" spans="1:11" ht="12" customHeight="1" x14ac:dyDescent="0.15">
      <c r="A12" s="20" t="s">
        <v>15</v>
      </c>
      <c r="B12" s="20"/>
      <c r="C12" s="21">
        <v>1865389.55</v>
      </c>
      <c r="D12" s="1">
        <f>--621812.81</f>
        <v>621812.81000000006</v>
      </c>
      <c r="E12" s="21">
        <f>--1448774.91</f>
        <v>1448774.91</v>
      </c>
      <c r="F12" s="13">
        <v>2466598.5500000003</v>
      </c>
    </row>
    <row r="13" spans="1:11" ht="12" customHeight="1" x14ac:dyDescent="0.15">
      <c r="A13" s="20" t="s">
        <v>16</v>
      </c>
      <c r="B13" s="20"/>
      <c r="C13" s="21">
        <v>2159011.86</v>
      </c>
      <c r="D13" s="1">
        <f>--583520.62</f>
        <v>583520.62</v>
      </c>
      <c r="E13" s="21">
        <f>--1214808.3</f>
        <v>1214808.3</v>
      </c>
      <c r="F13" s="12">
        <v>2797269.5</v>
      </c>
    </row>
    <row r="14" spans="1:11" ht="12" customHeight="1" x14ac:dyDescent="0.15">
      <c r="A14" s="20" t="s">
        <v>17</v>
      </c>
      <c r="B14" s="20"/>
      <c r="C14" s="21">
        <v>1573159</v>
      </c>
      <c r="D14" s="1">
        <f>--570360.74</f>
        <v>570360.74</v>
      </c>
      <c r="E14" s="21">
        <f>--1351273.32</f>
        <v>1351273.32</v>
      </c>
      <c r="F14" s="13">
        <v>2431966.2800000003</v>
      </c>
    </row>
    <row r="15" spans="1:11" ht="12" customHeight="1" x14ac:dyDescent="0.15">
      <c r="A15" s="20" t="s">
        <v>18</v>
      </c>
      <c r="B15" s="20"/>
      <c r="C15" s="21">
        <v>1844410.1</v>
      </c>
      <c r="D15" s="1">
        <f>--639003.01</f>
        <v>639003.01</v>
      </c>
      <c r="E15" s="21">
        <f>--1310787.89</f>
        <v>1310787.8899999999</v>
      </c>
      <c r="F15" s="13">
        <v>2301180.67</v>
      </c>
    </row>
    <row r="16" spans="1:11" ht="12" customHeight="1" x14ac:dyDescent="0.15">
      <c r="A16" s="20" t="s">
        <v>19</v>
      </c>
      <c r="B16" s="20"/>
      <c r="C16" s="21">
        <v>1924166.45</v>
      </c>
      <c r="D16" s="1">
        <f>--563457</f>
        <v>563457</v>
      </c>
      <c r="E16" s="21">
        <f>--1137623.46</f>
        <v>1137623.46</v>
      </c>
      <c r="F16" s="12">
        <v>2485707.65</v>
      </c>
    </row>
    <row r="17" spans="1:6" ht="12" customHeight="1" x14ac:dyDescent="0.15">
      <c r="A17" s="20" t="s">
        <v>20</v>
      </c>
      <c r="B17" s="20"/>
      <c r="C17" s="21">
        <v>1790594.08</v>
      </c>
      <c r="D17" s="1">
        <f>--530107.24</f>
        <v>530107.24</v>
      </c>
      <c r="E17" s="21">
        <f>--1098590.17</f>
        <v>1098590.17</v>
      </c>
      <c r="F17" s="12">
        <v>2634258.69</v>
      </c>
    </row>
    <row r="18" spans="1:6" ht="12" customHeight="1" x14ac:dyDescent="0.15">
      <c r="A18" s="20" t="s">
        <v>22</v>
      </c>
      <c r="B18" s="20"/>
      <c r="C18" s="21">
        <v>2227355.04</v>
      </c>
      <c r="D18" s="1">
        <f>--606514.5</f>
        <v>606514.5</v>
      </c>
      <c r="E18" s="21">
        <f>--1200107.3</f>
        <v>1200107.3</v>
      </c>
      <c r="F18" s="12">
        <v>3030912.6</v>
      </c>
    </row>
    <row r="19" spans="1:6" ht="12" customHeight="1" x14ac:dyDescent="0.15">
      <c r="A19" s="20" t="s">
        <v>23</v>
      </c>
      <c r="B19" s="20"/>
      <c r="C19" s="21">
        <v>1942561.47</v>
      </c>
      <c r="D19" s="1">
        <f>--521321.36</f>
        <v>521321.36</v>
      </c>
      <c r="E19" s="21">
        <f>--1220957.79</f>
        <v>1220957.79</v>
      </c>
      <c r="F19" s="12">
        <v>3217495.12</v>
      </c>
    </row>
    <row r="20" spans="1:6" ht="12" customHeight="1" x14ac:dyDescent="0.15">
      <c r="A20" s="20" t="s">
        <v>24</v>
      </c>
      <c r="B20" s="20"/>
      <c r="C20" s="21">
        <v>2189958.79</v>
      </c>
      <c r="D20" s="1">
        <f>--742611.71</f>
        <v>742611.71</v>
      </c>
      <c r="E20" s="21">
        <f>--1720270.89</f>
        <v>1720270.89</v>
      </c>
      <c r="F20" s="13">
        <v>2923048.06</v>
      </c>
    </row>
    <row r="21" spans="1:6" ht="12" customHeight="1" x14ac:dyDescent="0.15">
      <c r="A21" s="20" t="s">
        <v>25</v>
      </c>
      <c r="B21" s="20"/>
      <c r="C21" s="21">
        <v>2537495.4</v>
      </c>
      <c r="D21" s="1">
        <f>--726272.61</f>
        <v>726272.61</v>
      </c>
      <c r="E21" s="21">
        <f>--1492794.14</f>
        <v>1492794.14</v>
      </c>
      <c r="F21" s="12">
        <v>3217675.5700000003</v>
      </c>
    </row>
    <row r="22" spans="1:6" ht="12" customHeight="1" x14ac:dyDescent="0.15">
      <c r="A22" s="20" t="s">
        <v>26</v>
      </c>
      <c r="B22" s="20"/>
      <c r="C22" s="21">
        <v>2433394.61</v>
      </c>
      <c r="D22" s="1">
        <f>--693441.12</f>
        <v>693441.12</v>
      </c>
      <c r="E22" s="21">
        <f>--1551769.76</f>
        <v>1551769.76</v>
      </c>
      <c r="F22" s="12">
        <v>3385340.12</v>
      </c>
    </row>
    <row r="23" spans="1:6" ht="12" customHeight="1" x14ac:dyDescent="0.15">
      <c r="A23" s="20" t="s">
        <v>27</v>
      </c>
      <c r="B23" s="20"/>
      <c r="C23" s="21">
        <v>2147051.23</v>
      </c>
      <c r="D23" s="1">
        <f>--596414.96</f>
        <v>596414.96</v>
      </c>
      <c r="E23" s="21">
        <f>--1410650.29</f>
        <v>1410650.29</v>
      </c>
      <c r="F23" s="12">
        <v>3505682.16</v>
      </c>
    </row>
    <row r="24" spans="1:6" ht="12" customHeight="1" x14ac:dyDescent="0.15">
      <c r="A24" s="20" t="s">
        <v>28</v>
      </c>
      <c r="B24" s="20"/>
      <c r="C24" s="21">
        <v>2138543.87</v>
      </c>
      <c r="D24" s="1">
        <f>--832012.22</f>
        <v>832012.22</v>
      </c>
      <c r="E24" s="21">
        <f>--2007726.24</f>
        <v>2007726.24</v>
      </c>
      <c r="F24" s="13">
        <v>2770242.64</v>
      </c>
    </row>
    <row r="25" spans="1:6" ht="12" customHeight="1" x14ac:dyDescent="0.15">
      <c r="A25" s="20" t="s">
        <v>29</v>
      </c>
      <c r="B25" s="20"/>
      <c r="C25" s="21">
        <v>2176474.69</v>
      </c>
      <c r="D25" s="1">
        <f>--722575.43</f>
        <v>722575.43</v>
      </c>
      <c r="E25" s="21">
        <f>--1741886.01</f>
        <v>1741886.01</v>
      </c>
      <c r="F25" s="13">
        <v>2453245</v>
      </c>
    </row>
    <row r="26" spans="1:6" ht="12" customHeight="1" x14ac:dyDescent="0.15">
      <c r="A26" s="20" t="s">
        <v>30</v>
      </c>
      <c r="B26" s="20"/>
      <c r="C26" s="21">
        <v>2355257.38</v>
      </c>
      <c r="D26" s="1">
        <f>--811134.69</f>
        <v>811134.69</v>
      </c>
      <c r="E26" s="21">
        <f>--1297668.82</f>
        <v>1297668.82</v>
      </c>
      <c r="F26" s="12">
        <v>2676534.4500000002</v>
      </c>
    </row>
    <row r="27" spans="1:6" ht="12" customHeight="1" x14ac:dyDescent="0.15">
      <c r="A27" s="20" t="s">
        <v>31</v>
      </c>
      <c r="B27" s="20"/>
      <c r="C27" s="21">
        <v>2577701.92</v>
      </c>
      <c r="D27" s="1">
        <f>--743417.29</f>
        <v>743417.29</v>
      </c>
      <c r="E27" s="21">
        <f>--1718927.94</f>
        <v>1718927.94</v>
      </c>
      <c r="F27" s="12">
        <v>2745423.96</v>
      </c>
    </row>
    <row r="28" spans="1:6" ht="12" customHeight="1" x14ac:dyDescent="0.15">
      <c r="A28" s="20" t="s">
        <v>32</v>
      </c>
      <c r="B28" s="20"/>
      <c r="C28" s="21">
        <v>2239879.31</v>
      </c>
      <c r="D28" s="1">
        <f>--649995.29</f>
        <v>649995.29</v>
      </c>
      <c r="E28" s="21">
        <f>--1667906.98</f>
        <v>1667906.98</v>
      </c>
      <c r="F28" s="13">
        <v>2678554.8199999998</v>
      </c>
    </row>
    <row r="29" spans="1:6" ht="12" customHeight="1" x14ac:dyDescent="0.15">
      <c r="A29" s="20" t="s">
        <v>33</v>
      </c>
      <c r="B29" s="20"/>
      <c r="C29" s="21">
        <v>2142383.25</v>
      </c>
      <c r="D29" s="1">
        <f>--708467.53</f>
        <v>708467.53</v>
      </c>
      <c r="E29" s="21">
        <f>--1602198.26</f>
        <v>1602198.26</v>
      </c>
      <c r="F29" s="13">
        <v>2488884.21</v>
      </c>
    </row>
    <row r="30" spans="1:6" ht="12" customHeight="1" x14ac:dyDescent="0.15">
      <c r="A30" s="20" t="s">
        <v>34</v>
      </c>
      <c r="B30" s="20"/>
      <c r="C30" s="21">
        <v>2386913.9</v>
      </c>
      <c r="D30" s="1">
        <f>--657284.71</f>
        <v>657284.71</v>
      </c>
      <c r="E30" s="21">
        <f>--1278601.67</f>
        <v>1278601.67</v>
      </c>
      <c r="F30" s="12">
        <v>2922562.34</v>
      </c>
    </row>
    <row r="31" spans="1:6" ht="12" customHeight="1" x14ac:dyDescent="0.15">
      <c r="A31" s="20" t="s">
        <v>35</v>
      </c>
      <c r="B31" s="20"/>
      <c r="C31" s="21">
        <v>2372437.59</v>
      </c>
      <c r="D31" s="1">
        <f>--636166.2</f>
        <v>636166.19999999995</v>
      </c>
      <c r="E31" s="21">
        <f>--1351225.77</f>
        <v>1351225.77</v>
      </c>
      <c r="F31" s="12">
        <v>3293958.5700000003</v>
      </c>
    </row>
    <row r="32" spans="1:6" ht="12" customHeight="1" x14ac:dyDescent="0.15">
      <c r="A32" s="20" t="s">
        <v>36</v>
      </c>
      <c r="B32" s="20"/>
      <c r="C32" s="21">
        <v>1271563.6200000001</v>
      </c>
      <c r="D32" s="1">
        <f>--694233.04</f>
        <v>694233.04</v>
      </c>
      <c r="E32" s="21">
        <f>--1458445.75</f>
        <v>1458445.75</v>
      </c>
      <c r="F32" s="13">
        <v>2389467.29</v>
      </c>
    </row>
    <row r="33" spans="1:6" ht="12" customHeight="1" x14ac:dyDescent="0.15">
      <c r="A33" s="20" t="s">
        <v>37</v>
      </c>
      <c r="B33" s="20"/>
      <c r="C33" s="21">
        <v>728545.99</v>
      </c>
      <c r="D33" s="1">
        <f>--594009.76</f>
        <v>594009.76</v>
      </c>
      <c r="E33" s="21">
        <f>--1355025.19</f>
        <v>1355025.19</v>
      </c>
      <c r="F33" s="13">
        <v>1156449.97</v>
      </c>
    </row>
    <row r="34" spans="1:6" ht="12" customHeight="1" x14ac:dyDescent="0.15">
      <c r="A34" s="20" t="s">
        <v>38</v>
      </c>
      <c r="B34" s="20"/>
      <c r="C34" s="21">
        <v>1299971.74</v>
      </c>
      <c r="D34" s="1">
        <f>--484687.86</f>
        <v>484687.86</v>
      </c>
      <c r="E34" s="21">
        <f>--617016.37</f>
        <v>617016.37</v>
      </c>
      <c r="F34" s="13">
        <v>1350137.51</v>
      </c>
    </row>
    <row r="35" spans="1:6" ht="12" customHeight="1" x14ac:dyDescent="0.15">
      <c r="A35" s="20" t="s">
        <v>41</v>
      </c>
      <c r="B35" s="20"/>
      <c r="C35" s="21">
        <v>1863295.5</v>
      </c>
      <c r="D35" s="1">
        <v>504165.53</v>
      </c>
      <c r="E35" s="21">
        <v>969737.61</v>
      </c>
      <c r="F35" s="12">
        <v>1421225.06</v>
      </c>
    </row>
    <row r="36" spans="1:6" ht="12" customHeight="1" x14ac:dyDescent="0.15">
      <c r="A36" s="20" t="s">
        <v>42</v>
      </c>
      <c r="B36" s="20"/>
      <c r="C36" s="21">
        <v>1273411</v>
      </c>
      <c r="D36" s="1">
        <v>668667.51</v>
      </c>
      <c r="E36" s="21">
        <v>884812.34</v>
      </c>
      <c r="F36" s="13">
        <v>1122689.4099999999</v>
      </c>
    </row>
    <row r="37" spans="1:6" ht="12" customHeight="1" x14ac:dyDescent="0.15"/>
    <row r="38" spans="1:6" ht="8.25" customHeight="1" x14ac:dyDescent="0.1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8"/>
  <sheetViews>
    <sheetView zoomScale="163" zoomScaleNormal="163" workbookViewId="0">
      <selection activeCell="G21" sqref="G21"/>
    </sheetView>
  </sheetViews>
  <sheetFormatPr baseColWidth="10" defaultColWidth="6.83203125" defaultRowHeight="13" x14ac:dyDescent="0.15"/>
  <cols>
    <col min="1" max="1" width="1.1640625" customWidth="1"/>
    <col min="2" max="2" width="5.33203125" customWidth="1"/>
    <col min="3" max="3" width="3.83203125" customWidth="1"/>
    <col min="4" max="4" width="8.5" customWidth="1"/>
    <col min="5" max="5" width="7.6640625" customWidth="1"/>
    <col min="6" max="6" width="1.5" customWidth="1"/>
    <col min="7" max="7" width="8.33203125" customWidth="1"/>
    <col min="8" max="8" width="10" customWidth="1"/>
    <col min="9" max="9" width="7.83203125" customWidth="1"/>
    <col min="10" max="10" width="8" customWidth="1"/>
    <col min="11" max="11" width="9" customWidth="1"/>
    <col min="12" max="12" width="0.6640625" customWidth="1"/>
    <col min="13" max="13" width="8.1640625" customWidth="1"/>
    <col min="14" max="14" width="1.1640625" customWidth="1"/>
    <col min="15" max="15" width="1.5" customWidth="1"/>
  </cols>
  <sheetData>
    <row r="1" spans="1:14" ht="25.5" customHeight="1" x14ac:dyDescent="0.15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" customHeight="1" x14ac:dyDescent="0.15"/>
    <row r="3" spans="1:14" ht="6.75" customHeight="1" x14ac:dyDescent="0.15">
      <c r="A3" s="39" t="s">
        <v>1</v>
      </c>
      <c r="B3" s="39"/>
      <c r="C3" s="39"/>
      <c r="D3" s="39"/>
      <c r="E3" s="39"/>
    </row>
    <row r="4" spans="1:14" ht="9" customHeight="1" x14ac:dyDescent="0.15">
      <c r="A4" s="39"/>
      <c r="B4" s="39"/>
      <c r="C4" s="39"/>
      <c r="D4" s="39"/>
      <c r="E4" s="39"/>
      <c r="J4" s="40" t="s">
        <v>2</v>
      </c>
      <c r="K4" s="40" t="s">
        <v>3</v>
      </c>
    </row>
    <row r="5" spans="1:14" ht="24" x14ac:dyDescent="0.15">
      <c r="A5" s="41" t="s">
        <v>4</v>
      </c>
      <c r="B5" s="41"/>
      <c r="D5" s="18" t="s">
        <v>5</v>
      </c>
      <c r="E5" s="44" t="s">
        <v>6</v>
      </c>
      <c r="F5" s="44"/>
      <c r="H5" s="19" t="s">
        <v>7</v>
      </c>
      <c r="J5" s="40"/>
      <c r="K5" s="40"/>
      <c r="L5" s="44" t="s">
        <v>8</v>
      </c>
      <c r="M5" s="44"/>
    </row>
    <row r="6" spans="1:14" ht="1.5" customHeight="1" x14ac:dyDescent="0.15"/>
    <row r="7" spans="1:14" ht="10.5" customHeight="1" x14ac:dyDescent="0.15">
      <c r="A7" s="42" t="s">
        <v>9</v>
      </c>
      <c r="B7" s="42"/>
      <c r="C7" s="42"/>
      <c r="D7" s="21">
        <v>3200942.62</v>
      </c>
      <c r="E7" s="43">
        <v>2038289.03</v>
      </c>
      <c r="F7" s="43"/>
      <c r="H7" s="1">
        <v>-662758.85</v>
      </c>
      <c r="J7" s="21">
        <v>-32029.63</v>
      </c>
      <c r="K7" s="21">
        <v>-1482872.85</v>
      </c>
      <c r="L7" s="43">
        <v>3061570.32</v>
      </c>
      <c r="M7" s="43"/>
    </row>
    <row r="8" spans="1:14" ht="1.5" customHeight="1" x14ac:dyDescent="0.15"/>
    <row r="9" spans="1:14" ht="10.5" customHeight="1" x14ac:dyDescent="0.15">
      <c r="A9" s="42" t="s">
        <v>10</v>
      </c>
      <c r="B9" s="42"/>
      <c r="C9" s="42"/>
      <c r="D9" s="21">
        <v>3061570.32</v>
      </c>
      <c r="E9" s="43">
        <v>1815813.82</v>
      </c>
      <c r="F9" s="43"/>
      <c r="H9" s="1">
        <v>-480535.81</v>
      </c>
      <c r="J9" s="21">
        <v>-10348.69</v>
      </c>
      <c r="K9" s="21">
        <v>-1059646.23</v>
      </c>
      <c r="L9" s="43">
        <v>3326853.41</v>
      </c>
      <c r="M9" s="43"/>
    </row>
    <row r="10" spans="1:14" ht="1.5" customHeight="1" x14ac:dyDescent="0.15"/>
    <row r="11" spans="1:14" ht="10.5" customHeight="1" x14ac:dyDescent="0.15">
      <c r="A11" s="42" t="s">
        <v>11</v>
      </c>
      <c r="B11" s="42"/>
      <c r="C11" s="42"/>
      <c r="D11" s="21">
        <v>3326853.41</v>
      </c>
      <c r="E11" s="43">
        <v>1883855.4000000001</v>
      </c>
      <c r="F11" s="43"/>
      <c r="H11" s="1">
        <v>-636430.16</v>
      </c>
      <c r="J11" s="21">
        <v>-15050.36</v>
      </c>
      <c r="K11" s="21">
        <v>-1348689.3</v>
      </c>
      <c r="L11" s="43">
        <v>3210538.99</v>
      </c>
      <c r="M11" s="43"/>
    </row>
    <row r="12" spans="1:14" ht="1.5" customHeight="1" x14ac:dyDescent="0.15"/>
    <row r="13" spans="1:14" ht="10.5" customHeight="1" x14ac:dyDescent="0.15">
      <c r="A13" s="42" t="s">
        <v>12</v>
      </c>
      <c r="B13" s="42"/>
      <c r="C13" s="42"/>
      <c r="D13" s="21">
        <v>3210538.99</v>
      </c>
      <c r="E13" s="43">
        <v>1869622.48</v>
      </c>
      <c r="F13" s="43"/>
      <c r="H13" s="1">
        <v>-717657.9</v>
      </c>
      <c r="J13" s="21">
        <v>-26502.9</v>
      </c>
      <c r="K13" s="21">
        <v>-1708112.97</v>
      </c>
      <c r="L13" s="43">
        <v>2627887.7000000002</v>
      </c>
      <c r="M13" s="43"/>
    </row>
    <row r="14" spans="1:14" ht="1.5" customHeight="1" x14ac:dyDescent="0.15"/>
    <row r="15" spans="1:14" ht="10.5" customHeight="1" x14ac:dyDescent="0.15">
      <c r="A15" s="42" t="s">
        <v>13</v>
      </c>
      <c r="B15" s="42"/>
      <c r="C15" s="42"/>
      <c r="D15" s="21">
        <v>2627887.7000000002</v>
      </c>
      <c r="E15" s="43">
        <v>2130539.86</v>
      </c>
      <c r="F15" s="43"/>
      <c r="H15" s="1">
        <v>-726108.58</v>
      </c>
      <c r="J15" s="21">
        <v>-36535.89</v>
      </c>
      <c r="K15" s="21">
        <v>-1605028.3800000001</v>
      </c>
      <c r="L15" s="43">
        <v>2390754.71</v>
      </c>
      <c r="M15" s="43"/>
    </row>
    <row r="16" spans="1:14" ht="1.5" customHeight="1" x14ac:dyDescent="0.15"/>
    <row r="17" spans="1:13" ht="10.5" customHeight="1" x14ac:dyDescent="0.15">
      <c r="A17" s="42" t="s">
        <v>14</v>
      </c>
      <c r="B17" s="42"/>
      <c r="C17" s="42"/>
      <c r="D17" s="21">
        <v>2390754.71</v>
      </c>
      <c r="E17" s="43">
        <v>2046522.5</v>
      </c>
      <c r="F17" s="43"/>
      <c r="H17" s="1">
        <v>-667731.73</v>
      </c>
      <c r="J17" s="21">
        <v>-14162.960000000001</v>
      </c>
      <c r="K17" s="21">
        <v>-1054739.3</v>
      </c>
      <c r="L17" s="43">
        <v>2700643.22</v>
      </c>
      <c r="M17" s="43"/>
    </row>
    <row r="18" spans="1:13" ht="1.5" customHeight="1" x14ac:dyDescent="0.15"/>
    <row r="19" spans="1:13" ht="10.5" customHeight="1" x14ac:dyDescent="0.15">
      <c r="A19" s="42" t="s">
        <v>15</v>
      </c>
      <c r="B19" s="42"/>
      <c r="C19" s="42"/>
      <c r="D19" s="21">
        <v>2700643.22</v>
      </c>
      <c r="E19" s="43">
        <v>1865389.55</v>
      </c>
      <c r="F19" s="43"/>
      <c r="H19" s="1">
        <v>-621812.81000000006</v>
      </c>
      <c r="J19" s="21">
        <v>-28846.5</v>
      </c>
      <c r="K19" s="21">
        <v>-1448774.91</v>
      </c>
      <c r="L19" s="43">
        <v>2466598.5500000003</v>
      </c>
      <c r="M19" s="43"/>
    </row>
    <row r="20" spans="1:13" ht="1.5" customHeight="1" x14ac:dyDescent="0.15"/>
    <row r="21" spans="1:13" ht="10.5" customHeight="1" x14ac:dyDescent="0.15">
      <c r="A21" s="42" t="s">
        <v>16</v>
      </c>
      <c r="B21" s="42"/>
      <c r="C21" s="42"/>
      <c r="D21" s="21">
        <v>2466598.5500000003</v>
      </c>
      <c r="E21" s="43">
        <v>2159011.86</v>
      </c>
      <c r="F21" s="43"/>
      <c r="H21" s="1">
        <v>-583520.62</v>
      </c>
      <c r="J21" s="21">
        <v>-30011.99</v>
      </c>
      <c r="K21" s="21">
        <v>-1214808.3</v>
      </c>
      <c r="L21" s="43">
        <v>2797269.5</v>
      </c>
      <c r="M21" s="43"/>
    </row>
    <row r="22" spans="1:13" ht="1.5" customHeight="1" x14ac:dyDescent="0.15"/>
    <row r="23" spans="1:13" ht="10.5" customHeight="1" x14ac:dyDescent="0.15">
      <c r="A23" s="42" t="s">
        <v>17</v>
      </c>
      <c r="B23" s="42"/>
      <c r="C23" s="42"/>
      <c r="D23" s="21">
        <v>2797269.5</v>
      </c>
      <c r="E23" s="43">
        <v>1573159</v>
      </c>
      <c r="F23" s="43"/>
      <c r="H23" s="1">
        <v>-570360.74</v>
      </c>
      <c r="J23" s="21">
        <v>-16828.16</v>
      </c>
      <c r="K23" s="21">
        <v>-1351273.32</v>
      </c>
      <c r="L23" s="43">
        <v>2431966.2800000003</v>
      </c>
      <c r="M23" s="43"/>
    </row>
    <row r="24" spans="1:13" ht="1.5" customHeight="1" x14ac:dyDescent="0.15"/>
    <row r="25" spans="1:13" ht="10.5" customHeight="1" x14ac:dyDescent="0.15">
      <c r="A25" s="42" t="s">
        <v>18</v>
      </c>
      <c r="B25" s="42"/>
      <c r="C25" s="42"/>
      <c r="D25" s="21">
        <v>2431966.2800000003</v>
      </c>
      <c r="E25" s="43">
        <v>1844410.1</v>
      </c>
      <c r="F25" s="43"/>
      <c r="H25" s="1">
        <v>-639003.01</v>
      </c>
      <c r="J25" s="21">
        <v>-25404.81</v>
      </c>
      <c r="K25" s="21">
        <v>-1310787.8900000001</v>
      </c>
      <c r="L25" s="43">
        <v>2301180.67</v>
      </c>
      <c r="M25" s="43"/>
    </row>
    <row r="26" spans="1:13" ht="1.5" customHeight="1" x14ac:dyDescent="0.15"/>
    <row r="27" spans="1:13" ht="10.5" customHeight="1" x14ac:dyDescent="0.15">
      <c r="A27" s="42" t="s">
        <v>19</v>
      </c>
      <c r="B27" s="42"/>
      <c r="C27" s="42"/>
      <c r="D27" s="21">
        <v>2301180.67</v>
      </c>
      <c r="E27" s="43">
        <v>1924166.45</v>
      </c>
      <c r="F27" s="43"/>
      <c r="H27" s="1">
        <v>-563457</v>
      </c>
      <c r="J27" s="21">
        <v>-38559.01</v>
      </c>
      <c r="K27" s="21">
        <v>-1137623.46</v>
      </c>
      <c r="L27" s="43">
        <v>2485707.65</v>
      </c>
      <c r="M27" s="43"/>
    </row>
    <row r="28" spans="1:13" ht="1.5" customHeight="1" x14ac:dyDescent="0.15"/>
    <row r="29" spans="1:13" ht="10.5" customHeight="1" x14ac:dyDescent="0.15">
      <c r="A29" s="42" t="s">
        <v>20</v>
      </c>
      <c r="B29" s="42"/>
      <c r="C29" s="42"/>
      <c r="D29" s="21">
        <v>2485707.65</v>
      </c>
      <c r="E29" s="43">
        <v>1790594.08</v>
      </c>
      <c r="F29" s="43"/>
      <c r="H29" s="1">
        <v>-530107.24</v>
      </c>
      <c r="J29" s="21">
        <v>-13345.630000000001</v>
      </c>
      <c r="K29" s="21">
        <v>-1098590.17</v>
      </c>
      <c r="L29" s="43">
        <v>2634258.69</v>
      </c>
      <c r="M29" s="43"/>
    </row>
    <row r="30" spans="1:13" ht="10.5" customHeight="1" x14ac:dyDescent="0.15">
      <c r="A30" s="42" t="s">
        <v>22</v>
      </c>
      <c r="B30" s="42"/>
      <c r="C30" s="42"/>
      <c r="D30" s="21">
        <v>2634258.69</v>
      </c>
      <c r="E30" s="43">
        <v>2227355.04</v>
      </c>
      <c r="F30" s="43"/>
      <c r="H30" s="1">
        <v>-606514.5</v>
      </c>
      <c r="J30" s="21">
        <v>-24079.33</v>
      </c>
      <c r="K30" s="21">
        <v>-1200107.3</v>
      </c>
      <c r="L30" s="43">
        <v>3030912.6</v>
      </c>
      <c r="M30" s="43"/>
    </row>
    <row r="31" spans="1:13" ht="1.5" customHeight="1" x14ac:dyDescent="0.15"/>
    <row r="32" spans="1:13" ht="10.5" customHeight="1" x14ac:dyDescent="0.15">
      <c r="A32" s="42" t="s">
        <v>23</v>
      </c>
      <c r="B32" s="42"/>
      <c r="C32" s="42"/>
      <c r="D32" s="21">
        <v>3030912.6</v>
      </c>
      <c r="E32" s="43">
        <v>1942561.47</v>
      </c>
      <c r="F32" s="43"/>
      <c r="H32" s="1">
        <v>-521321.36</v>
      </c>
      <c r="J32" s="21">
        <v>-13699.800000000001</v>
      </c>
      <c r="K32" s="21">
        <v>-1220957.79</v>
      </c>
      <c r="L32" s="43">
        <v>3217495.12</v>
      </c>
      <c r="M32" s="43"/>
    </row>
    <row r="33" spans="1:13" ht="1.5" customHeight="1" x14ac:dyDescent="0.15"/>
    <row r="34" spans="1:13" ht="10.5" customHeight="1" x14ac:dyDescent="0.15">
      <c r="A34" s="42" t="s">
        <v>24</v>
      </c>
      <c r="B34" s="42"/>
      <c r="C34" s="42"/>
      <c r="D34" s="21">
        <v>3217495.12</v>
      </c>
      <c r="E34" s="43">
        <v>2189958.79</v>
      </c>
      <c r="F34" s="43"/>
      <c r="H34" s="1">
        <v>-742611.71</v>
      </c>
      <c r="J34" s="21">
        <v>-21523.25</v>
      </c>
      <c r="K34" s="21">
        <v>-1720270.8900000001</v>
      </c>
      <c r="L34" s="43">
        <v>2923048.06</v>
      </c>
      <c r="M34" s="43"/>
    </row>
    <row r="35" spans="1:13" ht="1.5" customHeight="1" x14ac:dyDescent="0.15"/>
    <row r="36" spans="1:13" ht="10.5" customHeight="1" x14ac:dyDescent="0.15">
      <c r="A36" s="42" t="s">
        <v>25</v>
      </c>
      <c r="B36" s="42"/>
      <c r="C36" s="42"/>
      <c r="D36" s="21">
        <v>2923048.06</v>
      </c>
      <c r="E36" s="43">
        <v>2537495.4</v>
      </c>
      <c r="F36" s="43"/>
      <c r="H36" s="1">
        <v>-726272.61</v>
      </c>
      <c r="J36" s="21">
        <v>-23801.14</v>
      </c>
      <c r="K36" s="21">
        <v>-1492794.1400000001</v>
      </c>
      <c r="L36" s="43">
        <v>3217675.5700000003</v>
      </c>
      <c r="M36" s="43"/>
    </row>
    <row r="37" spans="1:13" ht="1.5" customHeight="1" x14ac:dyDescent="0.15"/>
    <row r="38" spans="1:13" ht="10.5" customHeight="1" x14ac:dyDescent="0.15">
      <c r="A38" s="42" t="s">
        <v>26</v>
      </c>
      <c r="B38" s="42"/>
      <c r="C38" s="42"/>
      <c r="D38" s="21">
        <v>3217675.5700000003</v>
      </c>
      <c r="E38" s="43">
        <v>2433394.61</v>
      </c>
      <c r="F38" s="43"/>
      <c r="H38" s="1">
        <v>-693441.12</v>
      </c>
      <c r="J38" s="21">
        <v>-20519.18</v>
      </c>
      <c r="K38" s="21">
        <v>-1551769.76</v>
      </c>
      <c r="L38" s="43">
        <v>3385340.12</v>
      </c>
      <c r="M38" s="43"/>
    </row>
    <row r="39" spans="1:13" ht="1.5" customHeight="1" x14ac:dyDescent="0.15"/>
    <row r="40" spans="1:13" ht="10.5" customHeight="1" x14ac:dyDescent="0.15">
      <c r="A40" s="42" t="s">
        <v>27</v>
      </c>
      <c r="B40" s="42"/>
      <c r="C40" s="42"/>
      <c r="D40" s="21">
        <v>3385340.12</v>
      </c>
      <c r="E40" s="43">
        <v>2147051.23</v>
      </c>
      <c r="F40" s="43"/>
      <c r="H40" s="1">
        <v>-596414.96</v>
      </c>
      <c r="J40" s="21">
        <v>-19643.939999999999</v>
      </c>
      <c r="K40" s="21">
        <v>-1410650.29</v>
      </c>
      <c r="L40" s="43">
        <v>3505682.16</v>
      </c>
      <c r="M40" s="43"/>
    </row>
    <row r="41" spans="1:13" ht="1.5" customHeight="1" x14ac:dyDescent="0.15"/>
    <row r="42" spans="1:13" ht="10.5" customHeight="1" x14ac:dyDescent="0.15">
      <c r="A42" s="42" t="s">
        <v>28</v>
      </c>
      <c r="B42" s="42"/>
      <c r="C42" s="42"/>
      <c r="D42" s="21">
        <v>3505682.16</v>
      </c>
      <c r="E42" s="43">
        <v>2138543.87</v>
      </c>
      <c r="F42" s="43"/>
      <c r="H42" s="1">
        <v>-832012.22</v>
      </c>
      <c r="J42" s="21">
        <v>-34244.93</v>
      </c>
      <c r="K42" s="21">
        <v>-2007726.24</v>
      </c>
      <c r="L42" s="43">
        <v>2770242.64</v>
      </c>
      <c r="M42" s="43"/>
    </row>
    <row r="43" spans="1:13" ht="1.5" customHeight="1" x14ac:dyDescent="0.15"/>
    <row r="44" spans="1:13" ht="10.5" customHeight="1" x14ac:dyDescent="0.15">
      <c r="A44" s="42" t="s">
        <v>29</v>
      </c>
      <c r="B44" s="42"/>
      <c r="C44" s="42"/>
      <c r="D44" s="21">
        <v>2770242.64</v>
      </c>
      <c r="E44" s="43">
        <v>2176474.69</v>
      </c>
      <c r="F44" s="43"/>
      <c r="H44" s="1">
        <v>-722575.43</v>
      </c>
      <c r="J44" s="21">
        <v>-29010.89</v>
      </c>
      <c r="K44" s="21">
        <v>-1741886.01</v>
      </c>
      <c r="L44" s="43">
        <v>2453245</v>
      </c>
      <c r="M44" s="43"/>
    </row>
    <row r="45" spans="1:13" ht="1.5" customHeight="1" x14ac:dyDescent="0.15"/>
    <row r="46" spans="1:13" ht="10.5" customHeight="1" x14ac:dyDescent="0.15">
      <c r="A46" s="42" t="s">
        <v>30</v>
      </c>
      <c r="B46" s="42"/>
      <c r="C46" s="42"/>
      <c r="D46" s="21">
        <v>2453245</v>
      </c>
      <c r="E46" s="43">
        <v>2355257.38</v>
      </c>
      <c r="F46" s="43"/>
      <c r="H46" s="1">
        <v>-811134.69000000006</v>
      </c>
      <c r="J46" s="21">
        <v>-23164.420000000002</v>
      </c>
      <c r="K46" s="21">
        <v>-1297668.82</v>
      </c>
      <c r="L46" s="43">
        <v>2676534.4500000002</v>
      </c>
      <c r="M46" s="43"/>
    </row>
    <row r="47" spans="1:13" ht="1.5" customHeight="1" x14ac:dyDescent="0.15"/>
    <row r="48" spans="1:13" ht="10.5" customHeight="1" x14ac:dyDescent="0.15">
      <c r="A48" s="42" t="s">
        <v>31</v>
      </c>
      <c r="B48" s="42"/>
      <c r="C48" s="42"/>
      <c r="D48" s="21">
        <v>2676534.4500000002</v>
      </c>
      <c r="E48" s="43">
        <v>2577701.92</v>
      </c>
      <c r="F48" s="43"/>
      <c r="H48" s="1">
        <v>-743417.29</v>
      </c>
      <c r="J48" s="21">
        <v>-46467.18</v>
      </c>
      <c r="K48" s="21">
        <v>-1718927.94</v>
      </c>
      <c r="L48" s="43">
        <v>2745423.96</v>
      </c>
      <c r="M48" s="43"/>
    </row>
    <row r="49" spans="1:13" ht="1.5" customHeight="1" x14ac:dyDescent="0.15"/>
    <row r="50" spans="1:13" ht="10.5" customHeight="1" x14ac:dyDescent="0.15">
      <c r="A50" s="42" t="s">
        <v>32</v>
      </c>
      <c r="B50" s="42"/>
      <c r="C50" s="42"/>
      <c r="D50" s="21">
        <v>2745423.96</v>
      </c>
      <c r="E50" s="43">
        <v>2239879.31</v>
      </c>
      <c r="F50" s="43"/>
      <c r="G50" s="3" t="s">
        <v>43</v>
      </c>
      <c r="H50" s="1">
        <v>-649995.29</v>
      </c>
      <c r="I50" s="3" t="s">
        <v>43</v>
      </c>
      <c r="J50" s="21">
        <v>11153.82</v>
      </c>
      <c r="K50" s="21">
        <v>-1667906.98</v>
      </c>
      <c r="L50" s="43">
        <v>2678554.8199999998</v>
      </c>
      <c r="M50" s="43"/>
    </row>
    <row r="51" spans="1:13" ht="1.5" customHeight="1" x14ac:dyDescent="0.15"/>
    <row r="52" spans="1:13" ht="10.5" customHeight="1" x14ac:dyDescent="0.15">
      <c r="A52" s="42" t="s">
        <v>33</v>
      </c>
      <c r="B52" s="42"/>
      <c r="C52" s="42"/>
      <c r="D52" s="21">
        <v>2678554.8199999998</v>
      </c>
      <c r="E52" s="43">
        <v>2142383.25</v>
      </c>
      <c r="F52" s="43"/>
      <c r="G52" s="4">
        <f>(SUM(E7:E52))/24</f>
        <v>2085392.9620833332</v>
      </c>
      <c r="H52" s="1">
        <v>-708467.53</v>
      </c>
      <c r="I52" s="4">
        <f>(SUM(H7:H52))/24</f>
        <v>-656402.63166666648</v>
      </c>
      <c r="J52" s="21">
        <v>-21388.07</v>
      </c>
      <c r="K52" s="21">
        <v>-1602198.26</v>
      </c>
      <c r="L52" s="43">
        <v>2488884.21</v>
      </c>
      <c r="M52" s="43"/>
    </row>
    <row r="53" spans="1:13" ht="10.5" customHeight="1" x14ac:dyDescent="0.15">
      <c r="A53" s="42" t="s">
        <v>34</v>
      </c>
      <c r="B53" s="42"/>
      <c r="C53" s="42"/>
      <c r="D53" s="21">
        <v>2488884.21</v>
      </c>
      <c r="E53" s="43">
        <v>2386913.9</v>
      </c>
      <c r="F53" s="43"/>
      <c r="G53" s="5">
        <f>((E53-$G$52)/$G$52)</f>
        <v>0.14458710823280213</v>
      </c>
      <c r="H53" s="1">
        <v>-657284.71</v>
      </c>
      <c r="I53" s="11">
        <f>(H53-$I$52)/$I$52</f>
        <v>1.3438068203562898E-3</v>
      </c>
      <c r="J53" s="21">
        <v>-17349.39</v>
      </c>
      <c r="K53" s="21">
        <v>-1278601.67</v>
      </c>
      <c r="L53" s="43">
        <v>2922562.34</v>
      </c>
      <c r="M53" s="43"/>
    </row>
    <row r="54" spans="1:13" ht="1.5" customHeight="1" x14ac:dyDescent="0.15">
      <c r="G54" s="6"/>
      <c r="I54" s="9">
        <f t="shared" ref="I54:I65" si="0">(H54-$I$52)/$I$52</f>
        <v>-1</v>
      </c>
    </row>
    <row r="55" spans="1:13" ht="10.5" customHeight="1" x14ac:dyDescent="0.15">
      <c r="A55" s="42" t="s">
        <v>35</v>
      </c>
      <c r="B55" s="42"/>
      <c r="C55" s="42"/>
      <c r="D55" s="21">
        <v>2922562.34</v>
      </c>
      <c r="E55" s="43">
        <v>2372437.59</v>
      </c>
      <c r="F55" s="43"/>
      <c r="G55" s="5">
        <f>((E55-$G$52)/$G$52)</f>
        <v>0.13764534221401878</v>
      </c>
      <c r="H55" s="1">
        <v>-636166.20000000007</v>
      </c>
      <c r="I55" s="10">
        <f t="shared" si="0"/>
        <v>-3.0829296974761135E-2</v>
      </c>
      <c r="J55" s="21">
        <v>-13649.39</v>
      </c>
      <c r="K55" s="21">
        <v>-1351225.77</v>
      </c>
      <c r="L55" s="43">
        <v>3293958.5700000003</v>
      </c>
      <c r="M55" s="43"/>
    </row>
    <row r="56" spans="1:13" ht="1.5" customHeight="1" x14ac:dyDescent="0.15">
      <c r="G56" s="3"/>
      <c r="I56" s="9">
        <f t="shared" si="0"/>
        <v>-1</v>
      </c>
    </row>
    <row r="57" spans="1:13" ht="10.5" customHeight="1" x14ac:dyDescent="0.15">
      <c r="A57" s="42" t="s">
        <v>36</v>
      </c>
      <c r="B57" s="42"/>
      <c r="C57" s="42"/>
      <c r="D57" s="21">
        <v>3293958.5700000003</v>
      </c>
      <c r="E57" s="43">
        <v>1271563.6200000001</v>
      </c>
      <c r="F57" s="43"/>
      <c r="G57" s="7">
        <f>((E57-$G$52)/$G$52)</f>
        <v>-0.39025227229610843</v>
      </c>
      <c r="H57" s="1">
        <v>-694233.04</v>
      </c>
      <c r="I57" s="11">
        <f t="shared" si="0"/>
        <v>5.7632932149096788E-2</v>
      </c>
      <c r="J57" s="21">
        <v>-23376.11</v>
      </c>
      <c r="K57" s="21">
        <v>-1458445.75</v>
      </c>
      <c r="L57" s="43">
        <v>2389467.29</v>
      </c>
      <c r="M57" s="43"/>
    </row>
    <row r="58" spans="1:13" ht="1.5" customHeight="1" x14ac:dyDescent="0.15">
      <c r="G58" s="8"/>
      <c r="I58" s="9">
        <f t="shared" si="0"/>
        <v>-1</v>
      </c>
    </row>
    <row r="59" spans="1:13" ht="10.5" customHeight="1" x14ac:dyDescent="0.15">
      <c r="A59" s="42" t="s">
        <v>37</v>
      </c>
      <c r="B59" s="42"/>
      <c r="C59" s="42"/>
      <c r="D59" s="21">
        <v>2389467.29</v>
      </c>
      <c r="E59" s="43">
        <v>728545.99</v>
      </c>
      <c r="F59" s="43"/>
      <c r="G59" s="7">
        <f>((E59-$G$52)/$G$52)</f>
        <v>-0.6506433064432261</v>
      </c>
      <c r="H59" s="1">
        <v>-594009.76</v>
      </c>
      <c r="I59" s="10">
        <f t="shared" si="0"/>
        <v>-9.5052744545288073E-2</v>
      </c>
      <c r="J59" s="21">
        <v>-12528.36</v>
      </c>
      <c r="K59" s="21">
        <v>-1355025.19</v>
      </c>
      <c r="L59" s="43">
        <v>1156449.97</v>
      </c>
      <c r="M59" s="43"/>
    </row>
    <row r="60" spans="1:13" ht="1.5" customHeight="1" x14ac:dyDescent="0.15">
      <c r="G60" s="8"/>
      <c r="I60" s="10">
        <f t="shared" si="0"/>
        <v>-1</v>
      </c>
    </row>
    <row r="61" spans="1:13" ht="10.5" customHeight="1" x14ac:dyDescent="0.15">
      <c r="A61" s="42" t="s">
        <v>38</v>
      </c>
      <c r="B61" s="42"/>
      <c r="C61" s="42"/>
      <c r="D61" s="21">
        <v>1156449.97</v>
      </c>
      <c r="E61" s="43">
        <v>1299971.74</v>
      </c>
      <c r="F61" s="43"/>
      <c r="G61" s="7">
        <f>((E61-$G$52)/$G$52)</f>
        <v>-0.37662984212754214</v>
      </c>
      <c r="H61" s="1">
        <v>-484687.86</v>
      </c>
      <c r="I61" s="10">
        <f t="shared" si="0"/>
        <v>-0.2615997611567567</v>
      </c>
      <c r="J61" s="21">
        <v>-4579.97</v>
      </c>
      <c r="K61" s="21">
        <v>-617016.37</v>
      </c>
      <c r="L61" s="43">
        <v>1350137.51</v>
      </c>
      <c r="M61" s="43"/>
    </row>
    <row r="62" spans="1:13" ht="3" customHeight="1" x14ac:dyDescent="0.15"/>
    <row r="63" spans="1:13" ht="10.5" customHeight="1" x14ac:dyDescent="0.15">
      <c r="A63" s="42" t="s">
        <v>41</v>
      </c>
      <c r="B63" s="42"/>
      <c r="C63" s="42"/>
      <c r="D63" s="21">
        <v>1043648.85</v>
      </c>
      <c r="E63" s="43">
        <v>1863295.5</v>
      </c>
      <c r="F63" s="43"/>
      <c r="G63" s="7">
        <f>((E63-$G$52)/$G$52)</f>
        <v>-0.10650149210317421</v>
      </c>
      <c r="H63" s="1">
        <v>-504165.53</v>
      </c>
      <c r="I63" s="10">
        <f t="shared" si="0"/>
        <v>-0.23192640358574201</v>
      </c>
      <c r="J63" s="21">
        <v>-11816.15</v>
      </c>
      <c r="K63" s="21">
        <v>-969737.61</v>
      </c>
      <c r="L63" s="43">
        <v>1421225.06</v>
      </c>
      <c r="M63" s="43"/>
    </row>
    <row r="64" spans="1:13" ht="3" customHeight="1" x14ac:dyDescent="0.15">
      <c r="K64" t="s">
        <v>21</v>
      </c>
    </row>
    <row r="65" spans="1:13" ht="10.5" customHeight="1" x14ac:dyDescent="0.15">
      <c r="A65" s="42" t="s">
        <v>42</v>
      </c>
      <c r="B65" s="42"/>
      <c r="C65" s="42"/>
      <c r="D65" s="21">
        <v>1422993.52</v>
      </c>
      <c r="E65" s="43">
        <v>1273411</v>
      </c>
      <c r="F65" s="43"/>
      <c r="G65" s="7">
        <f>((E65-$G$52)/$G$52)</f>
        <v>-0.38936640568315395</v>
      </c>
      <c r="H65" s="1">
        <v>-668667.51</v>
      </c>
      <c r="I65" s="10">
        <f t="shared" si="0"/>
        <v>1.8684992627454707E-2</v>
      </c>
      <c r="J65" s="21">
        <v>-20235.259999999998</v>
      </c>
      <c r="K65" s="21">
        <v>-884812.34</v>
      </c>
      <c r="L65" s="43">
        <v>1122689.4099999999</v>
      </c>
      <c r="M65" s="43"/>
    </row>
    <row r="66" spans="1:13" ht="15" customHeight="1" x14ac:dyDescent="0.15"/>
    <row r="67" spans="1:13" ht="11.25" customHeight="1" x14ac:dyDescent="0.15">
      <c r="A67" s="45" t="s">
        <v>44</v>
      </c>
      <c r="B67" s="45"/>
      <c r="C67" s="45"/>
      <c r="E67" s="46">
        <f>SUM(E53:F65)</f>
        <v>11196139.34</v>
      </c>
      <c r="F67" s="46"/>
      <c r="H67" s="23">
        <f>SUM(H53:H65)</f>
        <v>-4239214.6099999994</v>
      </c>
      <c r="J67" s="23">
        <f>SUM(J53:J66)</f>
        <v>-103534.62999999999</v>
      </c>
      <c r="K67" s="23">
        <f>SUM(K53:K65)</f>
        <v>-7914864.7000000002</v>
      </c>
    </row>
    <row r="68" spans="1:13" ht="11.25" customHeight="1" x14ac:dyDescent="0.15">
      <c r="A68" s="22"/>
      <c r="B68" s="22"/>
      <c r="C68" s="22"/>
      <c r="E68" s="2"/>
      <c r="F68" s="2"/>
      <c r="H68" s="2"/>
      <c r="J68" s="2"/>
      <c r="K68" s="2"/>
    </row>
  </sheetData>
  <mergeCells count="102">
    <mergeCell ref="A61:C61"/>
    <mergeCell ref="E61:F61"/>
    <mergeCell ref="L61:M61"/>
    <mergeCell ref="A67:C67"/>
    <mergeCell ref="E67:F67"/>
    <mergeCell ref="A63:C63"/>
    <mergeCell ref="E63:F63"/>
    <mergeCell ref="L63:M63"/>
    <mergeCell ref="A65:C65"/>
    <mergeCell ref="E65:F65"/>
    <mergeCell ref="L65:M65"/>
    <mergeCell ref="A57:C57"/>
    <mergeCell ref="E57:F57"/>
    <mergeCell ref="L57:M57"/>
    <mergeCell ref="A59:C59"/>
    <mergeCell ref="E59:F59"/>
    <mergeCell ref="L59:M59"/>
    <mergeCell ref="A53:C53"/>
    <mergeCell ref="E53:F53"/>
    <mergeCell ref="L53:M53"/>
    <mergeCell ref="A55:C55"/>
    <mergeCell ref="E55:F55"/>
    <mergeCell ref="L55:M55"/>
    <mergeCell ref="A50:C50"/>
    <mergeCell ref="E50:F50"/>
    <mergeCell ref="L50:M50"/>
    <mergeCell ref="A52:C52"/>
    <mergeCell ref="E52:F52"/>
    <mergeCell ref="L52:M52"/>
    <mergeCell ref="A46:C46"/>
    <mergeCell ref="E46:F46"/>
    <mergeCell ref="L46:M46"/>
    <mergeCell ref="A48:C48"/>
    <mergeCell ref="E48:F48"/>
    <mergeCell ref="L48:M48"/>
    <mergeCell ref="A42:C42"/>
    <mergeCell ref="E42:F42"/>
    <mergeCell ref="L42:M42"/>
    <mergeCell ref="A44:C44"/>
    <mergeCell ref="E44:F44"/>
    <mergeCell ref="L44:M44"/>
    <mergeCell ref="A38:C38"/>
    <mergeCell ref="E38:F38"/>
    <mergeCell ref="L38:M38"/>
    <mergeCell ref="A40:C40"/>
    <mergeCell ref="E40:F40"/>
    <mergeCell ref="L40:M40"/>
    <mergeCell ref="A34:C34"/>
    <mergeCell ref="E34:F34"/>
    <mergeCell ref="L34:M34"/>
    <mergeCell ref="A36:C36"/>
    <mergeCell ref="E36:F36"/>
    <mergeCell ref="L36:M36"/>
    <mergeCell ref="A30:C30"/>
    <mergeCell ref="E30:F30"/>
    <mergeCell ref="L30:M30"/>
    <mergeCell ref="A32:C32"/>
    <mergeCell ref="E32:F32"/>
    <mergeCell ref="L32:M32"/>
    <mergeCell ref="A27:C27"/>
    <mergeCell ref="E27:F27"/>
    <mergeCell ref="L27:M27"/>
    <mergeCell ref="A29:C29"/>
    <mergeCell ref="E29:F29"/>
    <mergeCell ref="L29:M29"/>
    <mergeCell ref="A23:C23"/>
    <mergeCell ref="E23:F23"/>
    <mergeCell ref="L23:M23"/>
    <mergeCell ref="A25:C25"/>
    <mergeCell ref="E25:F25"/>
    <mergeCell ref="L25:M25"/>
    <mergeCell ref="A19:C19"/>
    <mergeCell ref="E19:F19"/>
    <mergeCell ref="L19:M19"/>
    <mergeCell ref="A21:C21"/>
    <mergeCell ref="E21:F21"/>
    <mergeCell ref="L21:M21"/>
    <mergeCell ref="A15:C15"/>
    <mergeCell ref="E15:F15"/>
    <mergeCell ref="L15:M15"/>
    <mergeCell ref="A17:C17"/>
    <mergeCell ref="E17:F17"/>
    <mergeCell ref="L17:M17"/>
    <mergeCell ref="A1:N1"/>
    <mergeCell ref="A3:E4"/>
    <mergeCell ref="J4:J5"/>
    <mergeCell ref="K4:K5"/>
    <mergeCell ref="A5:B5"/>
    <mergeCell ref="A11:C11"/>
    <mergeCell ref="E11:F11"/>
    <mergeCell ref="L11:M11"/>
    <mergeCell ref="A13:C13"/>
    <mergeCell ref="E13:F13"/>
    <mergeCell ref="L13:M13"/>
    <mergeCell ref="E5:F5"/>
    <mergeCell ref="L5:M5"/>
    <mergeCell ref="A7:C7"/>
    <mergeCell ref="E7:F7"/>
    <mergeCell ref="L7:M7"/>
    <mergeCell ref="A9:C9"/>
    <mergeCell ref="E9:F9"/>
    <mergeCell ref="L9:M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EF414D932534F8C3C4707AA8165DE" ma:contentTypeVersion="13" ma:contentTypeDescription="Create a new document." ma:contentTypeScope="" ma:versionID="eea61334bf17c200cf1043aa7a8e3238">
  <xsd:schema xmlns:xsd="http://www.w3.org/2001/XMLSchema" xmlns:xs="http://www.w3.org/2001/XMLSchema" xmlns:p="http://schemas.microsoft.com/office/2006/metadata/properties" xmlns:ns2="0e1717ed-11de-479b-bebb-d4aae82cce13" xmlns:ns3="837bfaaf-34f8-4bb3-894f-cb06f4a463af" targetNamespace="http://schemas.microsoft.com/office/2006/metadata/properties" ma:root="true" ma:fieldsID="3558d2fbc36a3ac1de91a9f972a39916" ns2:_="" ns3:_="">
    <xsd:import namespace="0e1717ed-11de-479b-bebb-d4aae82cce13"/>
    <xsd:import namespace="837bfaaf-34f8-4bb3-894f-cb06f4a46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717ed-11de-479b-bebb-d4aae82cc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list="UserInfo" ma:SharePointGroup="0" ma:internalName="Pers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bfaaf-34f8-4bb3-894f-cb06f4a463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F5589-C886-4E01-9492-5DD3CE0F6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717ed-11de-479b-bebb-d4aae82cce13"/>
    <ds:schemaRef ds:uri="837bfaaf-34f8-4bb3-894f-cb06f4a46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CFDADD-EB21-4A01-A726-B24516A38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Financial Summary</vt:lpstr>
      <vt:lpstr>C|P|A Graph</vt:lpstr>
      <vt:lpstr>2 year average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Darcy Crisp</cp:lastModifiedBy>
  <cp:revision/>
  <dcterms:created xsi:type="dcterms:W3CDTF">2020-06-25T03:38:44Z</dcterms:created>
  <dcterms:modified xsi:type="dcterms:W3CDTF">2020-12-23T19:43:24Z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01E7D4B9FFD29FF516AEE5B6D5C29F14B4B6546C78EF921913599E50FC48CA64257A69311F70F65B7C31AFD0A63D9E9FF32EF9322474BEB5BA3D835823D6C3BB5924060BD6D5E59A62C991771B6BE7BEAC4928596ACABFD8040EFA32EE077230290143FECE12FECE5E46BC78AAD05789412721EA0605829EB27B176BEAD2C91</vt:lpwstr>
  </property>
  <property fmtid="{D5CDD505-2E9C-101B-9397-08002B2CF9AE}" pid="3" name="Business Objects Context Information1">
    <vt:lpwstr>C9893FA0CCBB923118AA483CCC2CB333A453274C2E5CE1154A0CB325C4EDEC2D5F4B04F08C88E9995EE9BF8BD2EE0745BDE8E0D99BDDB2C4B54D43B67C682AABECA10EF26A596318D22C4A2C0E4A1B4833B0A8CDEEC1791851C6BBA2D7FD4938D12215F06A17D501B98378DFC1CAFCFD83564DFD5BFA8FCFA8D70664D70EF2B</vt:lpwstr>
  </property>
  <property fmtid="{D5CDD505-2E9C-101B-9397-08002B2CF9AE}" pid="4" name="Business Objects Context Information2">
    <vt:lpwstr>497A50851BD81A9BECB880959A3397DF8ED98053AB7910A52DF8AC1E3E49AB0E056B6C35B3B1C4DFEE9C4E90893C54482B0E36F396EA728BDC65EEFFB09A5B342481CE5826C0E75FF57806D14BEF4097134404E8933E558253A57CE405876AB9355517FD3276E084738E69FC672CEC5A6D986B373EF80B85140508C1EFAB365</vt:lpwstr>
  </property>
  <property fmtid="{D5CDD505-2E9C-101B-9397-08002B2CF9AE}" pid="5" name="Business Objects Context Information3">
    <vt:lpwstr>305DC6D405DDA3A747286365B86C0825E691D5B080F8642206CDF175106BF08B93297AB0B3F4165162EEA20F280E8B9F6F722C24B0A692FD8D087AC30BEFE9ECE0C9F8E81F7B92083623C156EC7631E946AFAD73EDE917FCA6A532191EEDA5F66558D630799AD9B90985BBAD8140E3F42C8DA3A88BCD6202B99B33E167FE39A</vt:lpwstr>
  </property>
  <property fmtid="{D5CDD505-2E9C-101B-9397-08002B2CF9AE}" pid="6" name="Business Objects Context Information4">
    <vt:lpwstr>DE15D24FA3065998E72D0120994FCA8D58378B477983E84A51683154EE447E79C637E8881AB8CD583729DF0BDE5F3F03D3F867A4834D6AD81F77335C60D68DE86BC219FDA68BC22E3DA3320023759B1B4CB6F5531310E68A946160F1104D3DA2325067F74FCBCD1A61FFD1968BE753DDCEF4B6A4F6409516BDAA76CEAEA36DB</vt:lpwstr>
  </property>
  <property fmtid="{D5CDD505-2E9C-101B-9397-08002B2CF9AE}" pid="7" name="Business Objects Context Information5">
    <vt:lpwstr>749E7B3B7DCA8A0C23F8410452AD77D98A5C2FE12FF79D2D5BA8DCFD9BC1D741DA71BFF7F08DC4B151C4EE778D1900950AB25A59511D48D0F7985A5E7A223436486C49963F68810B7292B4529FDDA12979DE8EE0622522783FEB0498B6A63B4E4E5A2CBD295BE2FEE6D17802475658483B024D85E8D787DCC79F5C18BFD0E3D</vt:lpwstr>
  </property>
  <property fmtid="{D5CDD505-2E9C-101B-9397-08002B2CF9AE}" pid="8" name="Business Objects Context Information6">
    <vt:lpwstr>93E157DF4E55C9FA2094FB33E897A703B65571C63B31336498550E060C03F1479F5192F1658FD4A24DC06C873AD3A9B740FB21473A3F15DB89E5B7B16E25FFE621B27C40558AC7DCE59B2A18EA5A1CA7215F5625</vt:lpwstr>
  </property>
  <property fmtid="{D5CDD505-2E9C-101B-9397-08002B2CF9AE}" pid="9" name="ContentTypeId">
    <vt:lpwstr>0x010100536EF414D932534F8C3C4707AA8165DE</vt:lpwstr>
  </property>
  <property fmtid="{D5CDD505-2E9C-101B-9397-08002B2CF9AE}" pid="10" name="Person">
    <vt:lpwstr/>
  </property>
</Properties>
</file>